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75" windowWidth="19320" windowHeight="9435" tabRatio="896" activeTab="0"/>
  </bookViews>
  <sheets>
    <sheet name="Contents" sheetId="1" r:id="rId1"/>
    <sheet name="Sec.1" sheetId="2" r:id="rId2"/>
    <sheet name="Sec.2" sheetId="3" r:id="rId3"/>
    <sheet name="Sec.3" sheetId="4" r:id="rId4"/>
    <sheet name="Sec.4" sheetId="5" r:id="rId5"/>
    <sheet name="Sec.5" sheetId="6" r:id="rId6"/>
    <sheet name="Sec.6" sheetId="7" r:id="rId7"/>
    <sheet name="Sec.7" sheetId="8" r:id="rId8"/>
    <sheet name="Sec.8" sheetId="9" r:id="rId9"/>
    <sheet name="Sec.9" sheetId="10" r:id="rId10"/>
    <sheet name="Sec.10" sheetId="11" r:id="rId11"/>
    <sheet name="Sec.11" sheetId="12" r:id="rId12"/>
    <sheet name="Sec.12" sheetId="13" r:id="rId13"/>
    <sheet name="Sec.13" sheetId="14" r:id="rId14"/>
    <sheet name="Sec.14" sheetId="15" r:id="rId15"/>
    <sheet name="Sec.15" sheetId="16" r:id="rId16"/>
    <sheet name="Sec.16" sheetId="17" r:id="rId17"/>
    <sheet name="Sec.17" sheetId="18" r:id="rId18"/>
    <sheet name="Sec.18" sheetId="19" r:id="rId19"/>
    <sheet name="Sec.19" sheetId="20" r:id="rId20"/>
    <sheet name="Sec.20" sheetId="21" r:id="rId21"/>
    <sheet name="Sec.21" sheetId="22" r:id="rId22"/>
    <sheet name="Sec.22" sheetId="23" r:id="rId23"/>
    <sheet name="Sec.23" sheetId="24" r:id="rId24"/>
    <sheet name="Sec.24" sheetId="25" r:id="rId25"/>
  </sheets>
  <definedNames/>
  <calcPr fullCalcOnLoad="1"/>
</workbook>
</file>

<file path=xl/comments3.xml><?xml version="1.0" encoding="utf-8"?>
<comments xmlns="http://schemas.openxmlformats.org/spreadsheetml/2006/main">
  <authors>
    <author/>
  </authors>
  <commentList>
    <comment ref="A37" authorId="0">
      <text>
        <r>
          <rPr>
            <b/>
            <sz val="8"/>
            <color indexed="8"/>
            <rFont val="Tahoma"/>
            <family val="2"/>
          </rPr>
          <t xml:space="preserve">Гончаров А.Н.:
</t>
        </r>
      </text>
    </comment>
  </commentList>
</comments>
</file>

<file path=xl/sharedStrings.xml><?xml version="1.0" encoding="utf-8"?>
<sst xmlns="http://schemas.openxmlformats.org/spreadsheetml/2006/main" count="5372" uniqueCount="2431">
  <si>
    <t>Child morbidity by drug addiction (patients taken under observation in reference year with diagnosis proven for the first time) at age, persons</t>
  </si>
  <si>
    <t xml:space="preserve"> 0-14 years old</t>
  </si>
  <si>
    <t>15-17 years old</t>
  </si>
  <si>
    <r>
      <rPr>
        <sz val="10"/>
        <rFont val="Times New Roman"/>
        <family val="1"/>
      </rPr>
      <t xml:space="preserve">577 </t>
    </r>
    <r>
      <rPr>
        <vertAlign val="superscript"/>
        <sz val="10"/>
        <rFont val="Times New Roman"/>
        <family val="1"/>
      </rPr>
      <t>3)</t>
    </r>
    <r>
      <rPr>
        <sz val="10"/>
        <rFont val="Times New Roman"/>
        <family val="1"/>
      </rPr>
      <t xml:space="preserve"> </t>
    </r>
  </si>
  <si>
    <r>
      <rPr>
        <sz val="10"/>
        <rFont val="Times New Roman"/>
        <family val="1"/>
      </rPr>
      <t>568</t>
    </r>
    <r>
      <rPr>
        <vertAlign val="superscript"/>
        <sz val="10"/>
        <rFont val="Times New Roman"/>
        <family val="1"/>
      </rPr>
      <t xml:space="preserve"> 3) </t>
    </r>
  </si>
  <si>
    <t>Child morbidity by substance abuse (patients taken under observation in reference year with diagnosis proven for the first time) at age, persons</t>
  </si>
  <si>
    <t xml:space="preserve">0-14 years old </t>
  </si>
  <si>
    <t>15-17  years old</t>
  </si>
  <si>
    <r>
      <rPr>
        <sz val="10"/>
        <rFont val="Times New Roman"/>
        <family val="1"/>
      </rPr>
      <t>756</t>
    </r>
    <r>
      <rPr>
        <vertAlign val="superscript"/>
        <sz val="10"/>
        <rFont val="Times New Roman"/>
        <family val="1"/>
      </rPr>
      <t xml:space="preserve"> 2)</t>
    </r>
    <r>
      <rPr>
        <sz val="10"/>
        <rFont val="Times New Roman"/>
        <family val="1"/>
      </rPr>
      <t xml:space="preserve"> </t>
    </r>
  </si>
  <si>
    <r>
      <rPr>
        <sz val="10"/>
        <rFont val="Times New Roman"/>
        <family val="1"/>
      </rPr>
      <t>658</t>
    </r>
    <r>
      <rPr>
        <vertAlign val="superscript"/>
        <sz val="10"/>
        <rFont val="Times New Roman"/>
        <family val="1"/>
      </rPr>
      <t xml:space="preserve"> 2)</t>
    </r>
  </si>
  <si>
    <t>Women morbidity by selected diseases (registered diseases with  diagnosis proven for the first time)</t>
  </si>
  <si>
    <t xml:space="preserve"> active tuberculosis</t>
  </si>
  <si>
    <t>alcoholism and alcoholic psychosis</t>
  </si>
  <si>
    <t>erosion and ectropion of cervix uteri</t>
  </si>
  <si>
    <t>menstrual disturbance</t>
  </si>
  <si>
    <t>Infertility</t>
  </si>
  <si>
    <t xml:space="preserve">pregnancy, childbirth and puerperium complications
</t>
  </si>
  <si>
    <t>Child morbidity at age 0-14 yearts old by main diseases classes (registered diseases with  diagnosis proven for the first time), thou. persons</t>
  </si>
  <si>
    <r>
      <rPr>
        <vertAlign val="superscript"/>
        <sz val="8"/>
        <rFont val="Times New Roman"/>
        <family val="1"/>
      </rPr>
      <t>1)</t>
    </r>
    <r>
      <rPr>
        <sz val="8"/>
        <rFont val="Times New Roman"/>
        <family val="1"/>
      </rPr>
      <t xml:space="preserve"> Before 1999 - including diseases of the nervous system and sense organs.</t>
    </r>
  </si>
  <si>
    <r>
      <rPr>
        <vertAlign val="superscript"/>
        <sz val="8"/>
        <rFont val="Times New Roman"/>
        <family val="1"/>
      </rPr>
      <t xml:space="preserve">2) </t>
    </r>
    <r>
      <rPr>
        <sz val="8"/>
        <rFont val="Times New Roman"/>
        <family val="1"/>
      </rPr>
      <t>1991-1992 - juveniles at age of 15-19 years old.</t>
    </r>
  </si>
  <si>
    <t>Disabled population</t>
  </si>
  <si>
    <r>
      <rPr>
        <sz val="10"/>
        <rFont val="Times New Roman"/>
        <family val="1"/>
      </rPr>
      <t>Persons newly qualified  as disabled – adults</t>
    </r>
    <r>
      <rPr>
        <vertAlign val="superscript"/>
        <sz val="10"/>
        <rFont val="Times New Roman"/>
        <family val="1"/>
      </rPr>
      <t>1);2)</t>
    </r>
    <r>
      <rPr>
        <sz val="10"/>
        <rFont val="Times New Roman"/>
        <family val="1"/>
      </rPr>
      <t>, thou. persons</t>
    </r>
  </si>
  <si>
    <t>Number of children-invalids at age under 16 years (since 2000 - at age under 18 years), receiving social pensions (at end of year, since 2007 - as of January, 1 of year following after accounting), thou. persons</t>
  </si>
  <si>
    <t xml:space="preserve">Number of establishments for elderly citizens and disabled - adults 
</t>
  </si>
  <si>
    <r>
      <rPr>
        <vertAlign val="superscript"/>
        <sz val="8"/>
        <rFont val="Times New Roman"/>
        <family val="1"/>
      </rPr>
      <t>1)</t>
    </r>
    <r>
      <rPr>
        <sz val="8"/>
        <rFont val="Times New Roman"/>
        <family val="1"/>
      </rPr>
      <t xml:space="preserve">  2010 data include information of the Main Office of Medical and Social Examination Service.</t>
    </r>
  </si>
  <si>
    <t>8. CULTURE, RECREATION AND TOURISM</t>
  </si>
  <si>
    <r>
      <rPr>
        <sz val="10"/>
        <rFont val="Times New Roman"/>
        <family val="1"/>
      </rPr>
      <t>Number of theatres</t>
    </r>
    <r>
      <rPr>
        <vertAlign val="superscript"/>
        <sz val="10"/>
        <rFont val="Times New Roman"/>
        <family val="1"/>
      </rPr>
      <t>1)</t>
    </r>
  </si>
  <si>
    <r>
      <rPr>
        <sz val="10"/>
        <rFont val="Times New Roman"/>
        <family val="1"/>
      </rPr>
      <t>Spectators</t>
    </r>
    <r>
      <rPr>
        <vertAlign val="superscript"/>
        <sz val="10"/>
        <rFont val="Times New Roman"/>
        <family val="1"/>
      </rPr>
      <t>1)</t>
    </r>
    <r>
      <rPr>
        <sz val="10"/>
        <rFont val="Times New Roman"/>
        <family val="1"/>
      </rPr>
      <t>, mln. persons</t>
    </r>
  </si>
  <si>
    <r>
      <rPr>
        <sz val="10"/>
        <rFont val="Times New Roman"/>
        <family val="1"/>
      </rPr>
      <t>Number of circuses</t>
    </r>
    <r>
      <rPr>
        <vertAlign val="superscript"/>
        <sz val="10"/>
        <rFont val="Times New Roman"/>
        <family val="1"/>
      </rPr>
      <t>1)</t>
    </r>
  </si>
  <si>
    <r>
      <rPr>
        <sz val="10"/>
        <rFont val="Times New Roman"/>
        <family val="1"/>
      </rPr>
      <t>11,3</t>
    </r>
    <r>
      <rPr>
        <vertAlign val="superscript"/>
        <sz val="10"/>
        <rFont val="Times New Roman"/>
        <family val="1"/>
      </rPr>
      <t>2)</t>
    </r>
  </si>
  <si>
    <r>
      <rPr>
        <sz val="10"/>
        <rFont val="Times New Roman"/>
        <family val="1"/>
      </rPr>
      <t>Number of museums</t>
    </r>
    <r>
      <rPr>
        <vertAlign val="superscript"/>
        <sz val="10"/>
        <rFont val="Times New Roman"/>
        <family val="1"/>
      </rPr>
      <t>1)</t>
    </r>
    <r>
      <rPr>
        <sz val="10"/>
        <rFont val="Times New Roman"/>
        <family val="1"/>
      </rPr>
      <t xml:space="preserve"> </t>
    </r>
  </si>
  <si>
    <r>
      <rPr>
        <sz val="10"/>
        <rFont val="Times New Roman"/>
        <family val="1"/>
      </rPr>
      <t>Visits of museums</t>
    </r>
    <r>
      <rPr>
        <vertAlign val="superscript"/>
        <sz val="10"/>
        <rFont val="Times New Roman"/>
        <family val="1"/>
      </rPr>
      <t>1)</t>
    </r>
    <r>
      <rPr>
        <sz val="10"/>
        <rFont val="Times New Roman"/>
        <family val="1"/>
      </rPr>
      <t>, mln.</t>
    </r>
  </si>
  <si>
    <r>
      <rPr>
        <sz val="10"/>
        <rFont val="Times New Roman"/>
        <family val="1"/>
      </rPr>
      <t>Number of objects of cultural heritage</t>
    </r>
    <r>
      <rPr>
        <vertAlign val="superscript"/>
        <sz val="10"/>
        <rFont val="Times New Roman"/>
        <family val="1"/>
      </rPr>
      <t>1)</t>
    </r>
    <r>
      <rPr>
        <sz val="10"/>
        <rFont val="Times New Roman"/>
        <family val="1"/>
      </rPr>
      <t>, thou.</t>
    </r>
  </si>
  <si>
    <r>
      <rPr>
        <sz val="10"/>
        <rFont val="Times New Roman"/>
        <family val="1"/>
      </rPr>
      <t>Number of clubs and related establishments</t>
    </r>
    <r>
      <rPr>
        <vertAlign val="superscript"/>
        <sz val="10"/>
        <rFont val="Times New Roman"/>
        <family val="1"/>
      </rPr>
      <t>1)</t>
    </r>
    <r>
      <rPr>
        <sz val="10"/>
        <rFont val="Times New Roman"/>
        <family val="1"/>
      </rPr>
      <t>, thou.</t>
    </r>
  </si>
  <si>
    <r>
      <rPr>
        <sz val="10"/>
        <rFont val="Times New Roman"/>
        <family val="1"/>
      </rPr>
      <t>Number of public libraries</t>
    </r>
    <r>
      <rPr>
        <vertAlign val="superscript"/>
        <sz val="10"/>
        <rFont val="Times New Roman"/>
        <family val="1"/>
      </rPr>
      <t>1)</t>
    </r>
    <r>
      <rPr>
        <sz val="10"/>
        <rFont val="Times New Roman"/>
        <family val="1"/>
      </rPr>
      <t>, thou.</t>
    </r>
  </si>
  <si>
    <r>
      <rPr>
        <sz val="10"/>
        <rFont val="Times New Roman"/>
        <family val="1"/>
      </rPr>
      <t>Library stock</t>
    </r>
    <r>
      <rPr>
        <vertAlign val="superscript"/>
        <sz val="10"/>
        <rFont val="Times New Roman"/>
        <family val="1"/>
      </rPr>
      <t>1)</t>
    </r>
    <r>
      <rPr>
        <sz val="10"/>
        <rFont val="Times New Roman"/>
        <family val="1"/>
      </rPr>
      <t xml:space="preserve">, mln.  copies </t>
    </r>
  </si>
  <si>
    <r>
      <rPr>
        <sz val="10"/>
        <rFont val="Times New Roman"/>
        <family val="1"/>
      </rPr>
      <t>Number of books and booklets (printed units)</t>
    </r>
    <r>
      <rPr>
        <vertAlign val="superscript"/>
        <sz val="10"/>
        <rFont val="Times New Roman"/>
        <family val="1"/>
      </rPr>
      <t>3)</t>
    </r>
    <r>
      <rPr>
        <sz val="10"/>
        <rFont val="Times New Roman"/>
        <family val="1"/>
      </rPr>
      <t>, thou.</t>
    </r>
  </si>
  <si>
    <r>
      <rPr>
        <sz val="10"/>
        <rFont val="Times New Roman"/>
        <family val="1"/>
      </rPr>
      <t xml:space="preserve">Number of magazines and other periodicals </t>
    </r>
    <r>
      <rPr>
        <vertAlign val="superscript"/>
        <sz val="10"/>
        <rFont val="Times New Roman"/>
        <family val="1"/>
      </rPr>
      <t>3)</t>
    </r>
  </si>
  <si>
    <r>
      <rPr>
        <sz val="10"/>
        <rFont val="Times New Roman"/>
        <family val="1"/>
      </rPr>
      <t>Number of newspapers (editions)</t>
    </r>
    <r>
      <rPr>
        <vertAlign val="superscript"/>
        <sz val="10"/>
        <rFont val="Times New Roman"/>
        <family val="1"/>
      </rPr>
      <t>3)</t>
    </r>
  </si>
  <si>
    <t>Number of child health establishments, thou.</t>
  </si>
  <si>
    <t>Number of children in child health establishments, thou. persons</t>
  </si>
  <si>
    <t>Number of sports facilities:</t>
  </si>
  <si>
    <r>
      <rPr>
        <sz val="10"/>
        <rFont val="Times New Roman"/>
        <family val="1"/>
      </rPr>
      <t>stadiums with stands for 1500 seats and more</t>
    </r>
    <r>
      <rPr>
        <vertAlign val="superscript"/>
        <sz val="10"/>
        <rFont val="Times New Roman"/>
        <family val="1"/>
      </rPr>
      <t>4)</t>
    </r>
  </si>
  <si>
    <t>gyms, thou.</t>
  </si>
  <si>
    <t>swimming pools</t>
  </si>
  <si>
    <t>planar sports facilities (sports grounds and fields), thou. units</t>
  </si>
  <si>
    <t>Persons enrolled in sports sections and groups, thou. persons</t>
  </si>
  <si>
    <r>
      <rPr>
        <sz val="10"/>
        <rFont val="Times New Roman"/>
        <family val="1"/>
      </rPr>
      <t>Disabled people  enrolled in sports sections and groups, thou. persons</t>
    </r>
    <r>
      <rPr>
        <vertAlign val="superscript"/>
        <sz val="10"/>
        <rFont val="Times New Roman"/>
        <family val="1"/>
      </rPr>
      <t>5)</t>
    </r>
    <r>
      <rPr>
        <sz val="10"/>
        <rFont val="Times New Roman"/>
        <family val="1"/>
      </rPr>
      <t>, thou. persons</t>
    </r>
  </si>
  <si>
    <r>
      <rPr>
        <sz val="10"/>
        <rFont val="Times New Roman"/>
        <family val="1"/>
      </rPr>
      <t>Travels of Russian citizens to far abroad countries</t>
    </r>
    <r>
      <rPr>
        <vertAlign val="superscript"/>
        <sz val="10"/>
        <rFont val="Times New Roman"/>
        <family val="1"/>
      </rPr>
      <t>6)</t>
    </r>
    <r>
      <rPr>
        <sz val="10"/>
        <rFont val="Times New Roman"/>
        <family val="1"/>
      </rPr>
      <t>, thou.</t>
    </r>
  </si>
  <si>
    <r>
      <rPr>
        <sz val="10"/>
        <rFont val="Times New Roman"/>
        <family val="1"/>
      </rPr>
      <t>Travels of foreign citizens into Russia from  far abroad countries</t>
    </r>
    <r>
      <rPr>
        <vertAlign val="superscript"/>
        <sz val="10"/>
        <rFont val="Times New Roman"/>
        <family val="1"/>
      </rPr>
      <t>6)</t>
    </r>
    <r>
      <rPr>
        <sz val="10"/>
        <rFont val="Times New Roman"/>
        <family val="1"/>
      </rPr>
      <t>, thou.</t>
    </r>
  </si>
  <si>
    <t>Hotels and similar facilities</t>
  </si>
  <si>
    <t>Beds in  sanatorium-resort and recreation organizations</t>
  </si>
  <si>
    <t>Beds in hotels and similar facilities</t>
  </si>
  <si>
    <r>
      <rPr>
        <vertAlign val="superscript"/>
        <sz val="8"/>
        <rFont val="Times New Roman"/>
        <family val="1"/>
      </rPr>
      <t xml:space="preserve">1) </t>
    </r>
    <r>
      <rPr>
        <sz val="8"/>
        <rFont val="Times New Roman"/>
        <family val="1"/>
      </rPr>
      <t xml:space="preserve">Data of the Ministry of Culture of the Russian Federation. </t>
    </r>
  </si>
  <si>
    <r>
      <rPr>
        <vertAlign val="superscript"/>
        <sz val="8"/>
        <rFont val="Times New Roman"/>
        <family val="1"/>
      </rPr>
      <t>4)</t>
    </r>
    <r>
      <rPr>
        <sz val="8"/>
        <rFont val="Times New Roman"/>
        <family val="1"/>
      </rPr>
      <t xml:space="preserve"> 2007-2009 – stadiums with stands (regardless of number of seats).</t>
    </r>
  </si>
  <si>
    <r>
      <rPr>
        <vertAlign val="superscript"/>
        <sz val="8"/>
        <rFont val="Times New Roman"/>
        <family val="1"/>
      </rPr>
      <t xml:space="preserve">5) </t>
    </r>
    <r>
      <rPr>
        <sz val="8"/>
        <rFont val="Times New Roman"/>
        <family val="1"/>
      </rPr>
      <t>Since 2012 the Ministry of Sports of the Russian Federation has changed the methodology of of data collection</t>
    </r>
  </si>
  <si>
    <r>
      <rPr>
        <vertAlign val="superscript"/>
        <sz val="8"/>
        <rFont val="Times New Roman"/>
        <family val="1"/>
      </rPr>
      <t xml:space="preserve">6) </t>
    </r>
    <r>
      <rPr>
        <sz val="8"/>
        <rFont val="Times New Roman"/>
        <family val="1"/>
      </rPr>
      <t>Data of the Federal Security Service of Russia (Frontier service).</t>
    </r>
  </si>
  <si>
    <r>
      <rPr>
        <vertAlign val="superscript"/>
        <sz val="8"/>
        <rFont val="Times New Roman"/>
        <family val="1"/>
      </rPr>
      <t xml:space="preserve">8) </t>
    </r>
    <r>
      <rPr>
        <sz val="8"/>
        <rFont val="Times New Roman"/>
        <family val="1"/>
      </rPr>
      <t>1991-1997 - number of people, that were treated and had a rest in sanatorium-resort and recreation organizations</t>
    </r>
  </si>
  <si>
    <r>
      <rPr>
        <vertAlign val="superscript"/>
        <sz val="8"/>
        <rFont val="Times New Roman"/>
        <family val="1"/>
      </rPr>
      <t>10)</t>
    </r>
    <r>
      <rPr>
        <sz val="8"/>
        <rFont val="Times New Roman"/>
        <family val="1"/>
      </rPr>
      <t xml:space="preserve"> The indicator is being produced since 2002. Before 2004 the indicator was produced with biennial periodicity.</t>
    </r>
  </si>
  <si>
    <t>9. OFFENCES</t>
  </si>
  <si>
    <t>Recorded crimes, thou.</t>
  </si>
  <si>
    <t xml:space="preserve">murder and attempted murder </t>
  </si>
  <si>
    <t>intended infliction of heavy harm to health</t>
  </si>
  <si>
    <t>rape and attempted rape</t>
  </si>
  <si>
    <t>robbery</t>
  </si>
  <si>
    <t>burglary</t>
  </si>
  <si>
    <t>theft</t>
  </si>
  <si>
    <r>
      <rPr>
        <sz val="10"/>
        <rFont val="Times New Roman"/>
        <family val="1"/>
      </rPr>
      <t>terrorist attacks</t>
    </r>
    <r>
      <rPr>
        <vertAlign val="superscript"/>
        <sz val="10"/>
        <rFont val="Times New Roman"/>
        <family val="1"/>
      </rPr>
      <t>1)</t>
    </r>
  </si>
  <si>
    <t>drug abuse</t>
  </si>
  <si>
    <t>violations of traffic regulations and rules for driving road</t>
  </si>
  <si>
    <t>of which resulting in lethal consequences of two or more persons</t>
  </si>
  <si>
    <t>bribery</t>
  </si>
  <si>
    <t>Number of exposed criminal offenders, thou. persons</t>
  </si>
  <si>
    <t>Convicted offenders by adjudicated sentences put into legal force, thou. persons</t>
  </si>
  <si>
    <t>Inmates in detention facilities (prisons), thou. persons</t>
  </si>
  <si>
    <r>
      <rPr>
        <vertAlign val="superscript"/>
        <sz val="8"/>
        <rFont val="Times New Roman"/>
        <family val="1"/>
      </rPr>
      <t xml:space="preserve">1)  </t>
    </r>
    <r>
      <rPr>
        <sz val="8"/>
        <rFont val="Times New Roman"/>
        <family val="1"/>
      </rPr>
      <t xml:space="preserve"> Before 2007  - terrorism.</t>
    </r>
  </si>
  <si>
    <t>10. SYSTEM OF NATIONAL ACCOUNTS *)</t>
  </si>
  <si>
    <t>Indicators of National Accounts</t>
  </si>
  <si>
    <r>
      <rPr>
        <sz val="10"/>
        <rFont val="Times New Roman"/>
        <family val="1"/>
      </rPr>
      <t>per capita</t>
    </r>
    <r>
      <rPr>
        <vertAlign val="superscript"/>
        <sz val="10"/>
        <rFont val="Times New Roman"/>
        <family val="1"/>
      </rPr>
      <t>1)</t>
    </r>
    <r>
      <rPr>
        <sz val="10"/>
        <rFont val="Times New Roman"/>
        <family val="1"/>
      </rPr>
      <t>, roubles (1992-1997 - thou. roubles)</t>
    </r>
  </si>
  <si>
    <t xml:space="preserve">GDP growth rate (at constant  prices), percent of previous year </t>
  </si>
  <si>
    <t xml:space="preserve">GDP deflator,  percent of previous year </t>
  </si>
  <si>
    <r>
      <rPr>
        <sz val="10"/>
        <rFont val="Times New Roman"/>
        <family val="1"/>
      </rPr>
      <t>GDP growth rate (at constant  prices;</t>
    </r>
    <r>
      <rPr>
        <b/>
        <sz val="10"/>
        <rFont val="Times New Roman"/>
        <family val="1"/>
      </rPr>
      <t xml:space="preserve"> </t>
    </r>
    <r>
      <rPr>
        <sz val="10"/>
        <rFont val="Times New Roman"/>
        <family val="1"/>
      </rPr>
      <t xml:space="preserve">2008 </t>
    </r>
    <r>
      <rPr>
        <b/>
        <sz val="12"/>
        <rFont val="Times New Roman"/>
        <family val="1"/>
      </rPr>
      <t>-</t>
    </r>
    <r>
      <rPr>
        <sz val="10"/>
        <rFont val="Times New Roman"/>
        <family val="1"/>
      </rPr>
      <t xml:space="preserve"> 100%)</t>
    </r>
  </si>
  <si>
    <r>
      <rPr>
        <vertAlign val="superscript"/>
        <sz val="8"/>
        <rFont val="Times New Roman"/>
        <family val="1"/>
      </rPr>
      <t>1)</t>
    </r>
    <r>
      <rPr>
        <sz val="8"/>
        <rFont val="Times New Roman"/>
        <family val="1"/>
      </rPr>
      <t xml:space="preserve"> 2003-2010 indicators are compiled using the population size revised taking into account results of the 2010 Russia Population Census.</t>
    </r>
  </si>
  <si>
    <r>
      <rPr>
        <vertAlign val="superscript"/>
        <sz val="8"/>
        <color indexed="10"/>
        <rFont val="Times New Roman"/>
        <family val="1"/>
      </rPr>
      <t>2)</t>
    </r>
    <r>
      <rPr>
        <sz val="8"/>
        <color indexed="10"/>
        <rFont val="Times New Roman"/>
        <family val="1"/>
      </rPr>
      <t xml:space="preserve"> Deflator indices for 2011, 2014 are not published because of different methodology of calculation of gross value added in current prices for 2010, 2011 and 2013, 2014.</t>
    </r>
  </si>
  <si>
    <t>Goods and services account (at current prices; mln. roubles)</t>
  </si>
  <si>
    <t>Resources</t>
  </si>
  <si>
    <t>Output at basic prices</t>
  </si>
  <si>
    <t>Import of goods and services</t>
  </si>
  <si>
    <t>Taxes on products</t>
  </si>
  <si>
    <r>
      <rPr>
        <sz val="10"/>
        <rFont val="Times New Roman"/>
        <family val="1"/>
      </rPr>
      <t>Subsidies for products (-)</t>
    </r>
    <r>
      <rPr>
        <vertAlign val="superscript"/>
        <sz val="10"/>
        <rFont val="Times New Roman"/>
        <family val="1"/>
      </rPr>
      <t>1)</t>
    </r>
  </si>
  <si>
    <t xml:space="preserve">Use </t>
  </si>
  <si>
    <t>Intermediate consumption</t>
  </si>
  <si>
    <t>Gross capital formation</t>
  </si>
  <si>
    <t>Export of goods and services</t>
  </si>
  <si>
    <t>Statistical discrepancy</t>
  </si>
  <si>
    <t>Production account (at current prices; mln. roubles)</t>
  </si>
  <si>
    <t>Section 1.  STATE STRUCTURE OF THE RUSSIAN FEDERATION</t>
  </si>
  <si>
    <t>1. STATE STRUCTURE OF THE RUSSIAN FEDERATION</t>
  </si>
  <si>
    <r>
      <rPr>
        <vertAlign val="superscript"/>
        <sz val="8"/>
        <rFont val="Times New Roman"/>
        <family val="1"/>
      </rPr>
      <t xml:space="preserve">6) </t>
    </r>
    <r>
      <rPr>
        <sz val="8"/>
        <rFont val="Times New Roman"/>
        <family val="1"/>
      </rPr>
      <t>1991-1994 data  were not compiled.</t>
    </r>
  </si>
  <si>
    <r>
      <rPr>
        <vertAlign val="superscript"/>
        <sz val="8"/>
        <rFont val="Times New Roman"/>
        <family val="1"/>
      </rPr>
      <t>7)</t>
    </r>
    <r>
      <rPr>
        <sz val="8"/>
        <rFont val="Times New Roman"/>
        <family val="1"/>
      </rPr>
      <t xml:space="preserve"> 1991-1995, 2002-2014 - at end of year; 1997- 2001 - as of October 1,  1996 -  data  were not compiled.</t>
    </r>
  </si>
  <si>
    <r>
      <rPr>
        <b/>
        <sz val="10"/>
        <rFont val="Times New Roman"/>
        <family val="1"/>
      </rPr>
      <t>Commissioning of selected production capacities, residential buildings,  social and cultural facilities</t>
    </r>
    <r>
      <rPr>
        <b/>
        <vertAlign val="superscript"/>
        <sz val="10"/>
        <rFont val="Times New Roman"/>
        <family val="1"/>
      </rPr>
      <t>1)</t>
    </r>
  </si>
  <si>
    <t>Capacities for mining and processing of:</t>
  </si>
  <si>
    <t>coal, mln. tons</t>
  </si>
  <si>
    <t>lead zinc ore, thou. tons</t>
  </si>
  <si>
    <t>gold ore, thou. tons</t>
  </si>
  <si>
    <t>1830,0</t>
  </si>
  <si>
    <t>crude oil, mln. tons</t>
  </si>
  <si>
    <t>gas, bln. cu. m</t>
  </si>
  <si>
    <t>wells:</t>
  </si>
  <si>
    <t xml:space="preserve">   oil, thou. </t>
  </si>
  <si>
    <t xml:space="preserve">  gas</t>
  </si>
  <si>
    <t>Capacities for production of:</t>
  </si>
  <si>
    <t>still, thou. tons</t>
  </si>
  <si>
    <t>finished rolled ferrous metals, mln. tons</t>
  </si>
  <si>
    <t>still pipes, thou. tons</t>
  </si>
  <si>
    <t>continuous -casting machines,  mln. tons</t>
  </si>
  <si>
    <t>mineral fertilizers (in equivalent of 100% nutritive substances), thou. tons</t>
  </si>
  <si>
    <t>sulphuric-acid monohydrate, thou. tons</t>
  </si>
  <si>
    <t>varnishes and paints, thou. tons</t>
  </si>
  <si>
    <t>formed and unformed fabricated rubber products, tons</t>
  </si>
  <si>
    <t>plastic sheeting, thou. tons</t>
  </si>
  <si>
    <t>finished pharmaceutical products, mln. pcs.</t>
  </si>
  <si>
    <t>timber, thou. cu. m</t>
  </si>
  <si>
    <t>paper, thou. tons</t>
  </si>
  <si>
    <t>particle boards,  thou. cu. m</t>
  </si>
  <si>
    <t>cement, thou. tons</t>
  </si>
  <si>
    <t>linoleum, mln. sq. m</t>
  </si>
  <si>
    <t>wall materials (without wall concrete panels), mln. standard bricks</t>
  </si>
  <si>
    <t xml:space="preserve">   including construction bricks</t>
  </si>
  <si>
    <t>sanitary products made of ceramics and polymer concrete, thou. pcs.</t>
  </si>
  <si>
    <t>structures and detail precast concrete, thou. cu. m</t>
  </si>
  <si>
    <t>tiles, mln. sq. m</t>
  </si>
  <si>
    <t>non-metallic, mln. cu. m</t>
  </si>
  <si>
    <t>heat insulation materials, thou. cu. m</t>
  </si>
  <si>
    <t>knitwear articles, mln. pcs.</t>
  </si>
  <si>
    <t>hosiery, mln. pairs</t>
  </si>
  <si>
    <t>leather footwear, mln. pairs</t>
  </si>
  <si>
    <t>meat, tons per shift</t>
  </si>
  <si>
    <t xml:space="preserve">dairy products, tons per shift </t>
  </si>
  <si>
    <t>hard cheese (excluding soft), tons per shift</t>
  </si>
  <si>
    <t>granulated sugar, thou. centners of sugar beet processed per day</t>
  </si>
  <si>
    <t>confectionery products, thou. tons</t>
  </si>
  <si>
    <t>vegetable oil, ton of oilseeds processing per day  extraction method</t>
  </si>
  <si>
    <t>bread and bakery, ton per day</t>
  </si>
  <si>
    <t>Environment protection capacities:</t>
  </si>
  <si>
    <t>stations for waste water purification, mln. cu. m of water per day</t>
  </si>
  <si>
    <t>water recycling systems,  mln. cu. m of water  per day</t>
  </si>
  <si>
    <t>installations for the capture and removal of  harmful substances from the waste gases, mln. cu. m of gas per hour</t>
  </si>
  <si>
    <t>Construction  completed:</t>
  </si>
  <si>
    <t>turbine power plants, mln. kW</t>
  </si>
  <si>
    <t xml:space="preserve">     including hydro power plants</t>
  </si>
  <si>
    <t>step-down transformer substation 35 kV and more voltage, mln. kV-a</t>
  </si>
  <si>
    <t>steam boilers at heat and power plants (CHP), ton per hour</t>
  </si>
  <si>
    <t>coal preparation plants, mln. tons of coal preparation</t>
  </si>
  <si>
    <t>animal husbandry facilities for cattle, thou. places</t>
  </si>
  <si>
    <t>animal husbandry facilities for hogs and pigs, thou. places</t>
  </si>
  <si>
    <t>animal husbandry facilities for goats, thou. places</t>
  </si>
  <si>
    <t>poultry hatching facilities for egg production, thou. of laying hens</t>
  </si>
  <si>
    <t>poultry hatching facilities for meat production, mln. heads of  meat poultry per year</t>
  </si>
  <si>
    <t>grain storages, thou. tons capacity</t>
  </si>
  <si>
    <t>potatoes, fruits and vegetables storages, thou. tons capacity</t>
  </si>
  <si>
    <t>silo and hay towers, thou. cu. m</t>
  </si>
  <si>
    <t>greenhouse facilities, ha</t>
  </si>
  <si>
    <t>storage facilities for mineral fertilizers, chemical pesticides and microbiologic agents, thou. tons capacity</t>
  </si>
  <si>
    <t>elevators,  thou. tons capacity</t>
  </si>
  <si>
    <t>graded flour milling establishments, thou. tons of grain processing per day</t>
  </si>
  <si>
    <t>feed-milling establishments, ton  of mixed feed per day</t>
  </si>
  <si>
    <t>cereals products establishments, ton of grain processing per day</t>
  </si>
  <si>
    <t>urban automatic telephone stations, mln. numbers</t>
  </si>
  <si>
    <t>rural automatic telephone stations,  mln. numbers</t>
  </si>
  <si>
    <t>facilities of mobile (cellular) communication, mln. numbers</t>
  </si>
  <si>
    <t>radio broadcast stations, kW</t>
  </si>
  <si>
    <t>long distance cable circuits, thou km</t>
  </si>
  <si>
    <t>radio relay communication lines, thou km</t>
  </si>
  <si>
    <t>electricity line with transmission voltage 35 кW and more, thou km</t>
  </si>
  <si>
    <t>electricity lines for farming electrification:</t>
  </si>
  <si>
    <t xml:space="preserve">   with transmission voltage 6-20 kW, thou km</t>
  </si>
  <si>
    <t xml:space="preserve">    with transmission voltage 0,4 kW, thou km</t>
  </si>
  <si>
    <t>hard-surface highways, thou km</t>
  </si>
  <si>
    <t>including general-purpose highways</t>
  </si>
  <si>
    <t>new railway, km</t>
  </si>
  <si>
    <t>secondary main tracks, km</t>
  </si>
  <si>
    <t>seaport quayside (including seaport transshipment centers),</t>
  </si>
  <si>
    <t xml:space="preserve">thou. running m       </t>
  </si>
  <si>
    <t>mln. tons of cargo per year</t>
  </si>
  <si>
    <t>mechanized quays of river ports,</t>
  </si>
  <si>
    <t>hard-surface runways,thou. sq. m</t>
  </si>
  <si>
    <t>main gas pipelines and branch pipes, thou. km</t>
  </si>
  <si>
    <t>main oil pipelines and regional main oil-product pipeline, thou. km</t>
  </si>
  <si>
    <t xml:space="preserve">underground lines (in double line equivalent), km </t>
  </si>
  <si>
    <t>underground stations</t>
  </si>
  <si>
    <t>car service stations</t>
  </si>
  <si>
    <t>trade enterprices,  sales floor space thou. sq. m</t>
  </si>
  <si>
    <t>public catering enterprises, thou. seats</t>
  </si>
  <si>
    <r>
      <rPr>
        <b/>
        <sz val="10"/>
        <rFont val="Times New Roman"/>
        <family val="1"/>
      </rPr>
      <t xml:space="preserve">Electrified </t>
    </r>
    <r>
      <rPr>
        <sz val="10"/>
        <rFont val="Times New Roman"/>
        <family val="1"/>
      </rPr>
      <t>railways, km</t>
    </r>
  </si>
  <si>
    <t>Works performed:</t>
  </si>
  <si>
    <t>land irrigation, thou. ha</t>
  </si>
  <si>
    <t>land draining, - total, thou. ha</t>
  </si>
  <si>
    <t>including reconstruction and recovery of drainage systems</t>
  </si>
  <si>
    <t>flooding of pastures, thou. ha</t>
  </si>
  <si>
    <t>farmland clearance operations, without drainage, thou. ha</t>
  </si>
  <si>
    <t xml:space="preserve">Commissioning of residential houses, mln. sq. m of total floor space
</t>
  </si>
  <si>
    <t>Commissioning of residential houses, constructed by population at own expenses and credits, mln. sq. m of total floor space</t>
  </si>
  <si>
    <t>Share of  commissioned residential houses, constructed by population at own expenses and credits, in total commissioned buildings, percent</t>
  </si>
  <si>
    <t>SOCIAL AND ECONOMIC INDICATORS OF THE RUSSIAN FEDERATION: 1991-2015</t>
  </si>
  <si>
    <t>Contents</t>
  </si>
  <si>
    <t>Section 2. NATURAL RESOURCES AND ENVIRONMENT PROTECTION</t>
  </si>
  <si>
    <t>Section 3. POPULATION</t>
  </si>
  <si>
    <t>Section 4. LABOUR</t>
  </si>
  <si>
    <t>Section 5. LIVING STANDARDS OF POPULATION</t>
  </si>
  <si>
    <t>Section 6. EDUCATION</t>
  </si>
  <si>
    <t xml:space="preserve">Section 7.  PUBLIC HEALTH </t>
  </si>
  <si>
    <t xml:space="preserve">Section 8. CULTURE, RECREATION AND TOURISM </t>
  </si>
  <si>
    <t>Section 9. OFFENCES</t>
  </si>
  <si>
    <t xml:space="preserve">Section 10. SYSTEM OF NATIONAL ACCOUNTS </t>
  </si>
  <si>
    <t xml:space="preserve">Section 11. ENTERPRISES AND ORGANIZATIONS </t>
  </si>
  <si>
    <t xml:space="preserve">Section 13. AGRICULTURE  </t>
  </si>
  <si>
    <t>Section 14. FISHING</t>
  </si>
  <si>
    <t>Section 15. CONSTRUCTION</t>
  </si>
  <si>
    <t>Section 16. TRANSPORT</t>
  </si>
  <si>
    <t>Section 17. COMMUNICATION</t>
  </si>
  <si>
    <t>Section 18. INFORMATION AND COMMUNICATION TECHNOLOGIES</t>
  </si>
  <si>
    <t>Section 19. TRADE AND SERVICES</t>
  </si>
  <si>
    <t>Section 21. FINANCES</t>
  </si>
  <si>
    <t>Section 22. INVESTMENTS</t>
  </si>
  <si>
    <t xml:space="preserve">Section 23.  PRICES AND TARIFFS </t>
  </si>
  <si>
    <t>Section 24. EXTERNAL ECONOMIC RELATIONS</t>
  </si>
  <si>
    <t xml:space="preserve">   INDICATORS  </t>
  </si>
  <si>
    <r>
      <rPr>
        <sz val="10"/>
        <rFont val="Times New Roman"/>
        <family val="1"/>
      </rPr>
      <t>Employees of state and local self-governing bodies</t>
    </r>
    <r>
      <rPr>
        <sz val="9"/>
        <rFont val="Times New Roman"/>
        <family val="1"/>
      </rPr>
      <t>1</t>
    </r>
    <r>
      <rPr>
        <sz val="10"/>
        <rFont val="Times New Roman"/>
        <family val="1"/>
      </rPr>
      <t xml:space="preserve">), thou.persons </t>
    </r>
  </si>
  <si>
    <t>Employees holding public positions and civil service places, thou.persons</t>
  </si>
  <si>
    <t>-</t>
  </si>
  <si>
    <t>Number of employees holding municipal positions and municipal service places, thou.persons</t>
  </si>
  <si>
    <r>
      <rPr>
        <sz val="10"/>
        <rFont val="Times New Roman"/>
        <family val="1"/>
      </rPr>
      <t xml:space="preserve">Number of municipal establishments </t>
    </r>
    <r>
      <rPr>
        <vertAlign val="superscript"/>
        <sz val="10"/>
        <rFont val="Times New Roman"/>
        <family val="1"/>
      </rPr>
      <t xml:space="preserve">3)                            </t>
    </r>
  </si>
  <si>
    <r>
      <rPr>
        <vertAlign val="superscript"/>
        <sz val="8"/>
        <rFont val="Times New Roman"/>
        <family val="1"/>
      </rPr>
      <t>1)</t>
    </r>
    <r>
      <rPr>
        <sz val="8"/>
        <rFont val="Times New Roman"/>
        <family val="1"/>
      </rPr>
      <t xml:space="preserve"> 2014 data are presented without taking into account information on the Crimean Federal District.</t>
    </r>
  </si>
  <si>
    <r>
      <rPr>
        <vertAlign val="superscript"/>
        <sz val="8"/>
        <rFont val="Times New Roman"/>
        <family val="1"/>
      </rPr>
      <t>3)</t>
    </r>
    <r>
      <rPr>
        <sz val="8"/>
        <rFont val="Times New Roman"/>
        <family val="1"/>
      </rPr>
      <t xml:space="preserve"> Statistical observation is being carried out since 1998. Data for 1998-2005 are presented as of April 1; since 2006  - as of end of year.</t>
    </r>
  </si>
  <si>
    <t xml:space="preserve">  INDICATORS </t>
  </si>
  <si>
    <t>2. NATURAL RESOURCES AND ENVIRONMENT PROTECTION</t>
  </si>
  <si>
    <t>Environment protection</t>
  </si>
  <si>
    <t>of which:</t>
  </si>
  <si>
    <t>for irrigation and agricultural water supply</t>
  </si>
  <si>
    <t>for household and drinking purposes</t>
  </si>
  <si>
    <r>
      <rPr>
        <sz val="10"/>
        <rFont val="Times New Roman"/>
        <family val="1"/>
      </rPr>
      <t>Volume of reused and successively used water</t>
    </r>
    <r>
      <rPr>
        <vertAlign val="superscript"/>
        <sz val="10"/>
        <rFont val="Times New Roman"/>
        <family val="1"/>
      </rPr>
      <t>1)</t>
    </r>
    <r>
      <rPr>
        <sz val="10"/>
        <rFont val="Times New Roman"/>
        <family val="1"/>
      </rPr>
      <t>, bln.cu. m</t>
    </r>
    <r>
      <rPr>
        <vertAlign val="superscript"/>
        <sz val="10"/>
        <rFont val="Times New Roman"/>
        <family val="1"/>
      </rPr>
      <t xml:space="preserve"> </t>
    </r>
  </si>
  <si>
    <r>
      <rPr>
        <sz val="10"/>
        <rFont val="Times New Roman"/>
        <family val="1"/>
      </rPr>
      <t>Volume of wastewater discharge</t>
    </r>
    <r>
      <rPr>
        <vertAlign val="superscript"/>
        <sz val="10"/>
        <rFont val="Times New Roman"/>
        <family val="1"/>
      </rPr>
      <t>1)</t>
    </r>
    <r>
      <rPr>
        <sz val="10"/>
        <rFont val="Times New Roman"/>
        <family val="1"/>
      </rPr>
      <t>,  bln.cu. m</t>
    </r>
  </si>
  <si>
    <r>
      <rPr>
        <sz val="10"/>
        <rFont val="Times New Roman"/>
        <family val="1"/>
      </rPr>
      <t>Emissions of air pollutants from stationary sources</t>
    </r>
    <r>
      <rPr>
        <vertAlign val="superscript"/>
        <sz val="10"/>
        <rFont val="Times New Roman"/>
        <family val="1"/>
      </rPr>
      <t>2)</t>
    </r>
    <r>
      <rPr>
        <sz val="10"/>
        <rFont val="Times New Roman"/>
        <family val="1"/>
      </rPr>
      <t>, mln. tons</t>
    </r>
  </si>
  <si>
    <r>
      <rPr>
        <sz val="10"/>
        <rFont val="Times New Roman"/>
        <family val="1"/>
      </rPr>
      <t>Emissions of air pollutants from mobile pollution sources</t>
    </r>
    <r>
      <rPr>
        <vertAlign val="superscript"/>
        <sz val="10"/>
        <rFont val="Times New Roman"/>
        <family val="1"/>
      </rPr>
      <t>3)</t>
    </r>
    <r>
      <rPr>
        <sz val="10"/>
        <rFont val="Times New Roman"/>
        <family val="1"/>
      </rPr>
      <t>, mln. tons</t>
    </r>
  </si>
  <si>
    <r>
      <rPr>
        <sz val="10"/>
        <rFont val="Times New Roman"/>
        <family val="1"/>
      </rPr>
      <t>Atmospheric pollutants captured and neutralized</t>
    </r>
    <r>
      <rPr>
        <vertAlign val="superscript"/>
        <sz val="10"/>
        <rFont val="Times New Roman"/>
        <family val="1"/>
      </rPr>
      <t>2)</t>
    </r>
    <r>
      <rPr>
        <sz val="10"/>
        <rFont val="Times New Roman"/>
        <family val="1"/>
      </rPr>
      <t>, mln. tons</t>
    </r>
  </si>
  <si>
    <r>
      <rPr>
        <sz val="10"/>
        <rFont val="Times New Roman"/>
        <family val="1"/>
      </rPr>
      <t>Atmospheric pollutants captured and neutralized as percent of total amount of pollutants from stationary sources</t>
    </r>
    <r>
      <rPr>
        <vertAlign val="superscript"/>
        <sz val="10"/>
        <rFont val="Times New Roman"/>
        <family val="1"/>
      </rPr>
      <t>2)</t>
    </r>
  </si>
  <si>
    <r>
      <rPr>
        <sz val="10"/>
        <rFont val="Times New Roman"/>
        <family val="1"/>
      </rPr>
      <t>Emissions of the most widespread air pollutants from stationary sources - total</t>
    </r>
    <r>
      <rPr>
        <vertAlign val="superscript"/>
        <sz val="10"/>
        <rFont val="Times New Roman"/>
        <family val="1"/>
      </rPr>
      <t>2)</t>
    </r>
    <r>
      <rPr>
        <sz val="10"/>
        <rFont val="Times New Roman"/>
        <family val="1"/>
      </rPr>
      <t>, thou. tons</t>
    </r>
  </si>
  <si>
    <t>including::</t>
  </si>
  <si>
    <t>hard substances</t>
  </si>
  <si>
    <t>gaseous and liquid substances</t>
  </si>
  <si>
    <t>sulphur dioxide</t>
  </si>
  <si>
    <r>
      <rPr>
        <sz val="10"/>
        <rFont val="Times New Roman"/>
        <family val="1"/>
      </rPr>
      <t>nitrogen oxides</t>
    </r>
    <r>
      <rPr>
        <vertAlign val="superscript"/>
        <sz val="10"/>
        <rFont val="Times New Roman"/>
        <family val="1"/>
      </rPr>
      <t>4)</t>
    </r>
  </si>
  <si>
    <t>carbon monoxide</t>
  </si>
  <si>
    <t xml:space="preserve">hydrocarbon (except volatile organic compounds) </t>
  </si>
  <si>
    <t>volatile organic compounds</t>
  </si>
  <si>
    <r>
      <rPr>
        <sz val="10"/>
        <rFont val="Times New Roman"/>
        <family val="1"/>
      </rPr>
      <t>Utilization of air pollutants captured by treatment plants</t>
    </r>
    <r>
      <rPr>
        <vertAlign val="superscript"/>
        <sz val="10"/>
        <rFont val="Times New Roman"/>
        <family val="1"/>
      </rPr>
      <t>2)</t>
    </r>
    <r>
      <rPr>
        <sz val="10"/>
        <rFont val="Times New Roman"/>
        <family val="1"/>
      </rPr>
      <t>, mln. tons</t>
    </r>
  </si>
  <si>
    <r>
      <rPr>
        <sz val="10"/>
        <rFont val="Times New Roman"/>
        <family val="1"/>
      </rPr>
      <t>Utilization of air pollutants captured by treatment plantsи, as percent of total volume of captured air pollutant substances</t>
    </r>
    <r>
      <rPr>
        <vertAlign val="superscript"/>
        <sz val="10"/>
        <rFont val="Times New Roman"/>
        <family val="1"/>
      </rPr>
      <t>2)</t>
    </r>
  </si>
  <si>
    <r>
      <rPr>
        <sz val="10"/>
        <rFont val="Times New Roman"/>
        <family val="1"/>
      </rPr>
      <t>Production and consume wastes</t>
    </r>
    <r>
      <rPr>
        <vertAlign val="superscript"/>
        <sz val="10"/>
        <rFont val="Times New Roman"/>
        <family val="1"/>
      </rPr>
      <t xml:space="preserve"> 5)</t>
    </r>
    <r>
      <rPr>
        <sz val="10"/>
        <rFont val="Times New Roman"/>
        <family val="1"/>
      </rPr>
      <t>, mln. tons</t>
    </r>
  </si>
  <si>
    <r>
      <rPr>
        <sz val="10"/>
        <rFont val="Times New Roman"/>
        <family val="1"/>
      </rPr>
      <t>Hazardous production and consume wastes</t>
    </r>
    <r>
      <rPr>
        <vertAlign val="superscript"/>
        <sz val="10"/>
        <rFont val="Times New Roman"/>
        <family val="1"/>
      </rPr>
      <t>6)</t>
    </r>
    <r>
      <rPr>
        <sz val="10"/>
        <rFont val="Times New Roman"/>
        <family val="1"/>
      </rPr>
      <t xml:space="preserve">, mln. tons </t>
    </r>
  </si>
  <si>
    <r>
      <rPr>
        <sz val="10"/>
        <rFont val="Times New Roman"/>
        <family val="1"/>
      </rPr>
      <t xml:space="preserve">Use and disposal of production and consume wastes </t>
    </r>
    <r>
      <rPr>
        <vertAlign val="superscript"/>
        <sz val="10"/>
        <rFont val="Times New Roman"/>
        <family val="1"/>
      </rPr>
      <t>5)</t>
    </r>
    <r>
      <rPr>
        <sz val="10"/>
        <rFont val="Times New Roman"/>
        <family val="1"/>
      </rPr>
      <t xml:space="preserve">, mln. tons </t>
    </r>
  </si>
  <si>
    <t>Number of state natural reserves</t>
  </si>
  <si>
    <t>their total area, mln. hectares</t>
  </si>
  <si>
    <t>Number of national parks</t>
  </si>
  <si>
    <r>
      <rPr>
        <vertAlign val="superscript"/>
        <sz val="8"/>
        <rFont val="Times New Roman"/>
        <family val="1"/>
      </rPr>
      <t xml:space="preserve">2)  </t>
    </r>
    <r>
      <rPr>
        <sz val="8"/>
        <rFont val="Times New Roman"/>
        <family val="1"/>
      </rPr>
      <t>Since 2012 - including private entrepreneurs.</t>
    </r>
  </si>
  <si>
    <r>
      <rPr>
        <vertAlign val="superscript"/>
        <sz val="8"/>
        <rFont val="Times New Roman"/>
        <family val="1"/>
      </rPr>
      <t>4)</t>
    </r>
    <r>
      <rPr>
        <sz val="8"/>
        <rFont val="Times New Roman"/>
        <family val="1"/>
      </rPr>
      <t xml:space="preserve"> In equivalent of NO2. </t>
    </r>
  </si>
  <si>
    <r>
      <rPr>
        <vertAlign val="superscript"/>
        <sz val="8"/>
        <rFont val="Times New Roman"/>
        <family val="1"/>
      </rPr>
      <t xml:space="preserve">6) </t>
    </r>
    <r>
      <rPr>
        <sz val="8"/>
        <rFont val="Times New Roman"/>
        <family val="1"/>
      </rPr>
      <t>Production and consume waste  of class I-IV of danger for environment.</t>
    </r>
  </si>
  <si>
    <r>
      <rPr>
        <b/>
        <sz val="10"/>
        <rFont val="Times New Roman"/>
        <family val="1"/>
      </rPr>
      <t>Exploration works</t>
    </r>
    <r>
      <rPr>
        <b/>
        <vertAlign val="superscript"/>
        <sz val="10"/>
        <rFont val="Times New Roman"/>
        <family val="1"/>
      </rPr>
      <t>1)</t>
    </r>
  </si>
  <si>
    <t>Deep exploration drilling, thou. meters</t>
  </si>
  <si>
    <t>Oil and gas deep exploration drilling, thou. meters</t>
  </si>
  <si>
    <t>3. POPULATION</t>
  </si>
  <si>
    <r>
      <rPr>
        <b/>
        <sz val="10"/>
        <rFont val="Times New Roman"/>
        <family val="1"/>
      </rPr>
      <t>Population size and composition as of end of corresponding year</t>
    </r>
    <r>
      <rPr>
        <b/>
        <vertAlign val="superscript"/>
        <sz val="10"/>
        <rFont val="Times New Roman"/>
        <family val="1"/>
      </rPr>
      <t>1)</t>
    </r>
  </si>
  <si>
    <t>Population size,thou. persons</t>
  </si>
  <si>
    <t>Urban population size,thou. persons</t>
  </si>
  <si>
    <t>Rural population size,thou. persons</t>
  </si>
  <si>
    <t>Male, persons</t>
  </si>
  <si>
    <t>Female, persons</t>
  </si>
  <si>
    <t>Male at the age, years:</t>
  </si>
  <si>
    <t>0-4</t>
  </si>
  <si>
    <t>5-9</t>
  </si>
  <si>
    <t>10-14</t>
  </si>
  <si>
    <t xml:space="preserve">15-19 </t>
  </si>
  <si>
    <t>20-24</t>
  </si>
  <si>
    <t>25-29</t>
  </si>
  <si>
    <t>30-34</t>
  </si>
  <si>
    <t xml:space="preserve">35-39 </t>
  </si>
  <si>
    <t xml:space="preserve">40-44 </t>
  </si>
  <si>
    <t>45-49</t>
  </si>
  <si>
    <t xml:space="preserve">50-54 </t>
  </si>
  <si>
    <t>55-59</t>
  </si>
  <si>
    <t>60-64</t>
  </si>
  <si>
    <t>65-69</t>
  </si>
  <si>
    <t>70and over</t>
  </si>
  <si>
    <t>Female at the age, years:</t>
  </si>
  <si>
    <t>15-19</t>
  </si>
  <si>
    <t>35-39</t>
  </si>
  <si>
    <t>40-44</t>
  </si>
  <si>
    <t>50-54</t>
  </si>
  <si>
    <t xml:space="preserve">70 and over </t>
  </si>
  <si>
    <t>Male, under working age, persons</t>
  </si>
  <si>
    <r>
      <rPr>
        <sz val="10"/>
        <rFont val="Times New Roman"/>
        <family val="1"/>
      </rPr>
      <t>Male, working age</t>
    </r>
    <r>
      <rPr>
        <vertAlign val="superscript"/>
        <sz val="10"/>
        <rFont val="Times New Roman"/>
        <family val="1"/>
      </rPr>
      <t>2)</t>
    </r>
    <r>
      <rPr>
        <sz val="10"/>
        <rFont val="Times New Roman"/>
        <family val="1"/>
      </rPr>
      <t>, persons</t>
    </r>
  </si>
  <si>
    <t>Male, over working age, persons</t>
  </si>
  <si>
    <t>Female, under working age , persons</t>
  </si>
  <si>
    <r>
      <rPr>
        <sz val="10"/>
        <rFont val="Times New Roman"/>
        <family val="1"/>
      </rPr>
      <t>Female, working age</t>
    </r>
    <r>
      <rPr>
        <vertAlign val="superscript"/>
        <sz val="10"/>
        <rFont val="Times New Roman"/>
        <family val="1"/>
      </rPr>
      <t>2)</t>
    </r>
    <r>
      <rPr>
        <sz val="10"/>
        <rFont val="Times New Roman"/>
        <family val="1"/>
      </rPr>
      <t>, persons</t>
    </r>
  </si>
  <si>
    <t>Female, over working age, persons</t>
  </si>
  <si>
    <r>
      <rPr>
        <vertAlign val="superscript"/>
        <sz val="8"/>
        <rFont val="Times New Roman"/>
        <family val="1"/>
      </rPr>
      <t>1)</t>
    </r>
    <r>
      <rPr>
        <sz val="8"/>
        <rFont val="Times New Roman"/>
        <family val="1"/>
      </rPr>
      <t xml:space="preserve"> For 2003-2010 estimation of total number and composition of population by sex and age is recalculated using results of the 2010 Russia Population Census,  received according to the terms approved by the Order of the Governmental of the Russian Federation of November 12, 2010 № 896 «On rendering the results of the 2010 Russia Population Census».</t>
    </r>
  </si>
  <si>
    <r>
      <rPr>
        <vertAlign val="superscript"/>
        <sz val="8"/>
        <rFont val="Times New Roman"/>
        <family val="1"/>
      </rPr>
      <t xml:space="preserve">2) </t>
    </r>
    <r>
      <rPr>
        <sz val="8"/>
        <rFont val="Times New Roman"/>
        <family val="1"/>
      </rPr>
      <t>Male aged 16-59 years, female aged 16-54 years.</t>
    </r>
  </si>
  <si>
    <t>Vital statistics indicators</t>
  </si>
  <si>
    <t>Births, persons</t>
  </si>
  <si>
    <t>Deaths, persons</t>
  </si>
  <si>
    <r>
      <rPr>
        <sz val="10"/>
        <rFont val="Times New Roman"/>
        <family val="1"/>
      </rPr>
      <t>Natural increase of population</t>
    </r>
    <r>
      <rPr>
        <vertAlign val="superscript"/>
        <sz val="10"/>
        <rFont val="Times New Roman"/>
        <family val="1"/>
      </rPr>
      <t>1)</t>
    </r>
    <r>
      <rPr>
        <sz val="10"/>
        <rFont val="Times New Roman"/>
        <family val="1"/>
      </rPr>
      <t>, persons</t>
    </r>
  </si>
  <si>
    <r>
      <rPr>
        <sz val="10"/>
        <rFont val="Times New Roman"/>
        <family val="1"/>
      </rPr>
      <t>Crude birth rate</t>
    </r>
    <r>
      <rPr>
        <vertAlign val="superscript"/>
        <sz val="10"/>
        <rFont val="Times New Roman"/>
        <family val="1"/>
      </rPr>
      <t>2)</t>
    </r>
    <r>
      <rPr>
        <sz val="10"/>
        <rFont val="Times New Roman"/>
        <family val="1"/>
      </rPr>
      <t>, per 1000 population</t>
    </r>
  </si>
  <si>
    <t>13,3</t>
  </si>
  <si>
    <r>
      <rPr>
        <sz val="10"/>
        <rFont val="Times New Roman"/>
        <family val="1"/>
      </rPr>
      <t>Crude death rate</t>
    </r>
    <r>
      <rPr>
        <vertAlign val="superscript"/>
        <sz val="10"/>
        <rFont val="Times New Roman"/>
        <family val="1"/>
      </rPr>
      <t>2)</t>
    </r>
    <r>
      <rPr>
        <sz val="10"/>
        <rFont val="Times New Roman"/>
        <family val="1"/>
      </rPr>
      <t>, per 1000 population</t>
    </r>
  </si>
  <si>
    <r>
      <rPr>
        <sz val="10"/>
        <rFont val="Times New Roman"/>
        <family val="1"/>
      </rPr>
      <t>Natural increase rate</t>
    </r>
    <r>
      <rPr>
        <vertAlign val="superscript"/>
        <sz val="10"/>
        <rFont val="Times New Roman"/>
        <family val="1"/>
      </rPr>
      <t>1);2)</t>
    </r>
    <r>
      <rPr>
        <sz val="10"/>
        <rFont val="Times New Roman"/>
        <family val="1"/>
      </rPr>
      <t>, per 1000 population</t>
    </r>
  </si>
  <si>
    <t>0,3</t>
  </si>
  <si>
    <t>Life expectancy at birth,  year:</t>
  </si>
  <si>
    <t>male and female</t>
  </si>
  <si>
    <t>71,39</t>
  </si>
  <si>
    <t>male</t>
  </si>
  <si>
    <t>65,92</t>
  </si>
  <si>
    <t>female</t>
  </si>
  <si>
    <t>76,71</t>
  </si>
  <si>
    <r>
      <rPr>
        <vertAlign val="superscript"/>
        <sz val="8"/>
        <rFont val="Times New Roman"/>
        <family val="1"/>
      </rPr>
      <t xml:space="preserve">1) </t>
    </r>
    <r>
      <rPr>
        <sz val="8"/>
        <rFont val="Times New Roman"/>
        <family val="1"/>
      </rPr>
      <t>Sign (-) means natural decrease of population.</t>
    </r>
  </si>
  <si>
    <r>
      <rPr>
        <vertAlign val="superscript"/>
        <sz val="8"/>
        <rFont val="Times New Roman"/>
        <family val="1"/>
      </rPr>
      <t xml:space="preserve">2) </t>
    </r>
    <r>
      <rPr>
        <sz val="8"/>
        <rFont val="Times New Roman"/>
        <family val="1"/>
      </rPr>
      <t>2003-2010 indicators are compiled using the population size revised taking into account results of the 2010 Russia Population Census.</t>
    </r>
  </si>
  <si>
    <t>Fertility</t>
  </si>
  <si>
    <r>
      <rPr>
        <sz val="10"/>
        <rFont val="Times New Roman"/>
        <family val="1"/>
      </rPr>
      <t>Total fertility rate</t>
    </r>
    <r>
      <rPr>
        <vertAlign val="superscript"/>
        <sz val="10"/>
        <rFont val="Times New Roman"/>
        <family val="1"/>
      </rPr>
      <t>1)</t>
    </r>
  </si>
  <si>
    <t xml:space="preserve">Number of births to unmarried women:        </t>
  </si>
  <si>
    <t xml:space="preserve">persons </t>
  </si>
  <si>
    <t>percent of total number of births</t>
  </si>
  <si>
    <r>
      <rPr>
        <vertAlign val="superscript"/>
        <sz val="8"/>
        <rFont val="Times New Roman"/>
        <family val="1"/>
      </rPr>
      <t>1)</t>
    </r>
    <r>
      <rPr>
        <sz val="8"/>
        <rFont val="Times New Roman"/>
        <family val="1"/>
      </rPr>
      <t xml:space="preserve"> Average number of births to a woman during her life</t>
    </r>
  </si>
  <si>
    <t>Mortality</t>
  </si>
  <si>
    <r>
      <rPr>
        <sz val="10"/>
        <rFont val="Times New Roman"/>
        <family val="1"/>
      </rPr>
      <t>Deaths  by all causes</t>
    </r>
    <r>
      <rPr>
        <vertAlign val="superscript"/>
        <sz val="10"/>
        <rFont val="Times New Roman"/>
        <family val="1"/>
      </rPr>
      <t>1);2)</t>
    </r>
    <r>
      <rPr>
        <sz val="10"/>
        <rFont val="Times New Roman"/>
        <family val="1"/>
      </rPr>
      <t>, per 100 000 population</t>
    </r>
  </si>
  <si>
    <t>1303,6</t>
  </si>
  <si>
    <t>including:</t>
  </si>
  <si>
    <t>some infectious and parasitic diseases</t>
  </si>
  <si>
    <t>23,5</t>
  </si>
  <si>
    <t>neoplasm</t>
  </si>
  <si>
    <t>205,1</t>
  </si>
  <si>
    <t>diseases of the circulatory system</t>
  </si>
  <si>
    <t>635,3</t>
  </si>
  <si>
    <t>diseases of respiratory  system</t>
  </si>
  <si>
    <t>51,8</t>
  </si>
  <si>
    <t>diseases of digestive system</t>
  </si>
  <si>
    <t>69,6</t>
  </si>
  <si>
    <t>external  causes of death</t>
  </si>
  <si>
    <t>121,3</t>
  </si>
  <si>
    <t>occasional alcohol poisonings</t>
  </si>
  <si>
    <t>10,4</t>
  </si>
  <si>
    <t>all types of traffic accidents</t>
  </si>
  <si>
    <t>17,0</t>
  </si>
  <si>
    <t>road –transport accidents</t>
  </si>
  <si>
    <t>12,2</t>
  </si>
  <si>
    <t>suicides</t>
  </si>
  <si>
    <t>17,4</t>
  </si>
  <si>
    <t>homicides</t>
  </si>
  <si>
    <t>8,2</t>
  </si>
  <si>
    <t>Infant deaths under 1 year, persons</t>
  </si>
  <si>
    <t>Infant death rate, per 1000 live births</t>
  </si>
  <si>
    <t>6,5</t>
  </si>
  <si>
    <r>
      <rPr>
        <vertAlign val="superscript"/>
        <sz val="8"/>
        <rFont val="Times New Roman"/>
        <family val="1"/>
      </rPr>
      <t xml:space="preserve">1) </t>
    </r>
    <r>
      <rPr>
        <sz val="8"/>
        <rFont val="Times New Roman"/>
        <family val="1"/>
      </rPr>
      <t>2003-2010 indicators are compiled using the population size revised taking into account results of the 2010 Russia Population Census.</t>
    </r>
  </si>
  <si>
    <r>
      <rPr>
        <vertAlign val="superscript"/>
        <sz val="8"/>
        <rFont val="Times New Roman"/>
        <family val="1"/>
      </rPr>
      <t xml:space="preserve">2) </t>
    </r>
    <r>
      <rPr>
        <sz val="8"/>
        <rFont val="Times New Roman"/>
        <family val="1"/>
      </rPr>
      <t>2014 data are presented without taking into account information on the Crimean Federal District.</t>
    </r>
  </si>
  <si>
    <t>Marriages and divorces</t>
  </si>
  <si>
    <t xml:space="preserve">Marriages </t>
  </si>
  <si>
    <t>Divorces</t>
  </si>
  <si>
    <r>
      <rPr>
        <sz val="10"/>
        <rFont val="Times New Roman"/>
        <family val="1"/>
      </rPr>
      <t>Crude marriage rate</t>
    </r>
    <r>
      <rPr>
        <vertAlign val="superscript"/>
        <sz val="10"/>
        <rFont val="Times New Roman"/>
        <family val="1"/>
      </rPr>
      <t>1)</t>
    </r>
    <r>
      <rPr>
        <sz val="10"/>
        <rFont val="Times New Roman"/>
        <family val="1"/>
      </rPr>
      <t>, per 1000 population</t>
    </r>
  </si>
  <si>
    <t>7,9</t>
  </si>
  <si>
    <r>
      <rPr>
        <sz val="10"/>
        <rFont val="Times New Roman"/>
        <family val="1"/>
      </rPr>
      <t>Crude divorce rate</t>
    </r>
    <r>
      <rPr>
        <vertAlign val="superscript"/>
        <sz val="10"/>
        <rFont val="Times New Roman"/>
        <family val="1"/>
      </rPr>
      <t>1)</t>
    </r>
    <r>
      <rPr>
        <sz val="10"/>
        <rFont val="Times New Roman"/>
        <family val="1"/>
      </rPr>
      <t>, per 1000 population</t>
    </r>
  </si>
  <si>
    <t>4,2</t>
  </si>
  <si>
    <t>Migration</t>
  </si>
  <si>
    <t>Arrivals to the Russian Federation from CIS countries and other countries, persons</t>
  </si>
  <si>
    <t xml:space="preserve">Arrivals to the Russian Federation from CIS countries, persons </t>
  </si>
  <si>
    <t>Arrivals to the Russian Federation from other countries, persons</t>
  </si>
  <si>
    <t>Departures from the Russian Federation to CIS countries and other countries, persons</t>
  </si>
  <si>
    <t>Departures from the Russian Federation to CIS countries, persons</t>
  </si>
  <si>
    <t>Departures from the Russian Federation to other countries, persons</t>
  </si>
  <si>
    <r>
      <rPr>
        <sz val="10"/>
        <rFont val="Times New Roman"/>
        <family val="1"/>
      </rPr>
      <t>Number of families of forced migrants and refugees</t>
    </r>
    <r>
      <rPr>
        <vertAlign val="superscript"/>
        <sz val="10"/>
        <rFont val="Times New Roman"/>
        <family val="1"/>
      </rPr>
      <t>1)</t>
    </r>
  </si>
  <si>
    <t>…</t>
  </si>
  <si>
    <r>
      <rPr>
        <sz val="10"/>
        <rFont val="Times New Roman"/>
        <family val="1"/>
      </rPr>
      <t>Number of forced migrants and refugees</t>
    </r>
    <r>
      <rPr>
        <vertAlign val="superscript"/>
        <sz val="10"/>
        <rFont val="Times New Roman"/>
        <family val="1"/>
      </rPr>
      <t>1)</t>
    </r>
    <r>
      <rPr>
        <sz val="10"/>
        <rFont val="Times New Roman"/>
        <family val="1"/>
      </rPr>
      <t>, persons</t>
    </r>
  </si>
  <si>
    <t>Number of forced migrants since beginning of registration at end of year, persons</t>
  </si>
  <si>
    <t>Nimber of refugees since beginning of registration at end of year, persons</t>
  </si>
  <si>
    <t>Number of refugees, obtained provisional asylum since beginning of registration at end of year, persons</t>
  </si>
  <si>
    <r>
      <rPr>
        <vertAlign val="superscript"/>
        <sz val="8"/>
        <rFont val="Times New Roman"/>
        <family val="1"/>
      </rPr>
      <t>1)</t>
    </r>
    <r>
      <rPr>
        <sz val="8"/>
        <rFont val="Times New Roman"/>
        <family val="1"/>
      </rPr>
      <t xml:space="preserve"> Registration of forced migrants was conducted since July 1, 1992;  registration of refugees - since March 20, 1993. Since 2014 data are not produced.</t>
    </r>
  </si>
  <si>
    <t>4. LABOUR</t>
  </si>
  <si>
    <r>
      <rPr>
        <b/>
        <sz val="10"/>
        <rFont val="Times New Roman"/>
        <family val="1"/>
      </rPr>
      <t>Employment and unemployment</t>
    </r>
    <r>
      <rPr>
        <b/>
        <vertAlign val="superscript"/>
        <sz val="10"/>
        <rFont val="Times New Roman"/>
        <family val="1"/>
      </rPr>
      <t>1);2)</t>
    </r>
  </si>
  <si>
    <t>Economically active population – total, thou. persons</t>
  </si>
  <si>
    <t>Employed in  economy – total, thou. persons</t>
  </si>
  <si>
    <t>Unemployed – total, thou. persons</t>
  </si>
  <si>
    <t>Unemployed registered at state employment services (end of year) – total, thou. persons</t>
  </si>
  <si>
    <t>Of them unemployed appointed for unemployment benefits – total, thou. persons</t>
  </si>
  <si>
    <t>Economic activity rate, at age 15-72 years - total, persent</t>
  </si>
  <si>
    <t xml:space="preserve">Economic activity rate, at working age - total, persent </t>
  </si>
  <si>
    <t>Employment rate, at age 15-72 years - total, persent</t>
  </si>
  <si>
    <t>Employment rate, at working age - total, persent</t>
  </si>
  <si>
    <t>Unemployment rate, at age 15-72 years - total, persent</t>
  </si>
  <si>
    <t>Unemployment rate, at working age - total, persent</t>
  </si>
  <si>
    <t>Registered unemployment rate (end of year) – total, persent</t>
  </si>
  <si>
    <r>
      <rPr>
        <sz val="10"/>
        <rFont val="Times New Roman"/>
        <family val="1"/>
      </rPr>
      <t>Average annual number of employed in economy</t>
    </r>
    <r>
      <rPr>
        <vertAlign val="superscript"/>
        <sz val="10"/>
        <rFont val="Times New Roman"/>
        <family val="1"/>
      </rPr>
      <t>3)</t>
    </r>
    <r>
      <rPr>
        <sz val="10"/>
        <rFont val="Times New Roman"/>
        <family val="1"/>
      </rPr>
      <t xml:space="preserve"> - total, thou. persons</t>
    </r>
  </si>
  <si>
    <t>by kind of economic activity:</t>
  </si>
  <si>
    <t>agriculture, hunting and forestry</t>
  </si>
  <si>
    <t>fishery and fish farming</t>
  </si>
  <si>
    <t>mining and quarrying</t>
  </si>
  <si>
    <t>manufacturing</t>
  </si>
  <si>
    <t>electricity, gas and water   supply</t>
  </si>
  <si>
    <t>construction</t>
  </si>
  <si>
    <t>wholesale and retail trade; repair of motor vehicles, mo-torcycles and  personal and household goods</t>
  </si>
  <si>
    <t>hotels and restaurants</t>
  </si>
  <si>
    <t xml:space="preserve">transport and communications  </t>
  </si>
  <si>
    <t>financial intermediation</t>
  </si>
  <si>
    <t>real estate, renting and business activities</t>
  </si>
  <si>
    <t>public administration and defence, compulsory social security</t>
  </si>
  <si>
    <t>education</t>
  </si>
  <si>
    <t>health and social work</t>
  </si>
  <si>
    <t>other community, social and personal service activities</t>
  </si>
  <si>
    <t>Share of female in total number of employed in economy, persent</t>
  </si>
  <si>
    <t>Average age of employed in economy - total, years old</t>
  </si>
  <si>
    <t>Average age of unemployed - total, years old</t>
  </si>
  <si>
    <t>Average time of job search - total, months</t>
  </si>
  <si>
    <t>Obtained job,   thou. persons</t>
  </si>
  <si>
    <r>
      <rPr>
        <vertAlign val="superscript"/>
        <sz val="8"/>
        <rFont val="Times New Roman"/>
        <family val="1"/>
      </rPr>
      <t xml:space="preserve">1) </t>
    </r>
    <r>
      <rPr>
        <sz val="8"/>
        <rFont val="Times New Roman"/>
        <family val="1"/>
      </rPr>
      <t>All indicators (except average annual number of employed and registered unemployed) for 1992-1995, 1997, 1998 - as of end of October, 1996 - as of end of March, since 1999 - average annual data.  1992-2005 data are presented without taking into account information on the Chechen Republic.</t>
    </r>
  </si>
  <si>
    <r>
      <rPr>
        <b/>
        <sz val="10"/>
        <rFont val="Times New Roman"/>
        <family val="1"/>
      </rPr>
      <t>Recruitment  and dismissal of employees , strikes</t>
    </r>
    <r>
      <rPr>
        <vertAlign val="superscript"/>
        <sz val="10"/>
        <rFont val="Times New Roman"/>
        <family val="1"/>
      </rPr>
      <t>1)</t>
    </r>
  </si>
  <si>
    <t>Recruited employees (without small entrepreneurship), thou. persons</t>
  </si>
  <si>
    <t>Dismissed employees (without small entrepreneurship), thou. persons</t>
  </si>
  <si>
    <t xml:space="preserve">Number of organizations where  strikes took place
</t>
  </si>
  <si>
    <t>Employees participated in strikes, thou. persons</t>
  </si>
  <si>
    <t>Time of idleness, man-days, average per one organization</t>
  </si>
  <si>
    <r>
      <rPr>
        <b/>
        <sz val="10"/>
        <rFont val="Times New Roman"/>
        <family val="1"/>
      </rPr>
      <t>Working conditions</t>
    </r>
    <r>
      <rPr>
        <b/>
        <vertAlign val="superscript"/>
        <sz val="10"/>
        <rFont val="Times New Roman"/>
        <family val="1"/>
      </rPr>
      <t>1)</t>
    </r>
    <r>
      <rPr>
        <b/>
        <sz val="10"/>
        <rFont val="Times New Roman"/>
        <family val="1"/>
      </rPr>
      <t>, occupational injuries</t>
    </r>
    <r>
      <rPr>
        <b/>
        <vertAlign val="superscript"/>
        <sz val="10"/>
        <rFont val="Times New Roman"/>
        <family val="1"/>
      </rPr>
      <t>2)</t>
    </r>
  </si>
  <si>
    <r>
      <rPr>
        <sz val="10"/>
        <rFont val="Times New Roman"/>
        <family val="1"/>
      </rPr>
      <t>Share of number of employees engaged in hazardous and (or) dangerous working conditions  - total</t>
    </r>
    <r>
      <rPr>
        <vertAlign val="superscript"/>
        <sz val="10"/>
        <rFont val="Times New Roman"/>
        <family val="1"/>
      </rPr>
      <t>3)</t>
    </r>
    <r>
      <rPr>
        <sz val="10"/>
        <rFont val="Times New Roman"/>
        <family val="1"/>
      </rPr>
      <t>, percent of total number of employees of the respective economic activity</t>
    </r>
    <r>
      <rPr>
        <vertAlign val="superscript"/>
        <sz val="10"/>
        <rFont val="Times New Roman"/>
        <family val="1"/>
      </rPr>
      <t>4)</t>
    </r>
    <r>
      <rPr>
        <sz val="10"/>
        <rFont val="Times New Roman"/>
        <family val="1"/>
      </rPr>
      <t xml:space="preserve"> </t>
    </r>
  </si>
  <si>
    <t>18,1</t>
  </si>
  <si>
    <t>18,8</t>
  </si>
  <si>
    <t>19,2</t>
  </si>
  <si>
    <t>19,9</t>
  </si>
  <si>
    <t>Mining and quarrying</t>
  </si>
  <si>
    <t>Manufacturing</t>
  </si>
  <si>
    <t xml:space="preserve">Electricity, gas and water supply </t>
  </si>
  <si>
    <t>Construction</t>
  </si>
  <si>
    <t xml:space="preserve">Transport and communications  </t>
  </si>
  <si>
    <r>
      <rPr>
        <sz val="10"/>
        <rFont val="Times New Roman"/>
        <family val="1"/>
      </rPr>
      <t>Share of number of employees, engaged in conditions of noise, infra and  ultra sounds - total, percent of total number of employees of the respective economic activity</t>
    </r>
    <r>
      <rPr>
        <vertAlign val="superscript"/>
        <sz val="10"/>
        <rFont val="Times New Roman"/>
        <family val="1"/>
      </rPr>
      <t>4)</t>
    </r>
  </si>
  <si>
    <t>8,5</t>
  </si>
  <si>
    <t>9,0</t>
  </si>
  <si>
    <t>9,3</t>
  </si>
  <si>
    <t>10,0</t>
  </si>
  <si>
    <t xml:space="preserve">Electricity, gas and water supply  </t>
  </si>
  <si>
    <t xml:space="preserve">Transport and communications   </t>
  </si>
  <si>
    <t xml:space="preserve">Share of number of employees, engaged in conditions of vibration - total, percent of total number of employees of the respective economic activity4) </t>
  </si>
  <si>
    <t>2,0</t>
  </si>
  <si>
    <t xml:space="preserve">Mining and quarrying </t>
  </si>
  <si>
    <t>5,0</t>
  </si>
  <si>
    <t>3,0</t>
  </si>
  <si>
    <t>3,4</t>
  </si>
  <si>
    <t>3,8</t>
  </si>
  <si>
    <t>4,6</t>
  </si>
  <si>
    <t>Number of persons suffered in occupational accidents with a disability for one day and more and with a lethal case, thou. persons</t>
  </si>
  <si>
    <t>Number of persons suffered in occupational accidents with a lethal case, thou. persons</t>
  </si>
  <si>
    <r>
      <rPr>
        <vertAlign val="superscript"/>
        <sz val="8"/>
        <rFont val="Times New Roman"/>
        <family val="1"/>
      </rPr>
      <t xml:space="preserve">1) </t>
    </r>
    <r>
      <rPr>
        <sz val="8"/>
        <rFont val="Times New Roman"/>
        <family val="1"/>
      </rPr>
      <t xml:space="preserve">Before 2004 data were produced using the All-Union Classification of Economy Branches (OKONKH). </t>
    </r>
  </si>
  <si>
    <r>
      <rPr>
        <vertAlign val="superscript"/>
        <sz val="8"/>
        <rFont val="Times New Roman"/>
        <family val="1"/>
      </rPr>
      <t xml:space="preserve">3) </t>
    </r>
    <r>
      <rPr>
        <sz val="8"/>
        <rFont val="Times New Roman"/>
        <family val="1"/>
      </rPr>
      <t>Before 2014 -  employees, engaged  in conditions of work, that do not meet hygienic standards of working conditions.</t>
    </r>
  </si>
  <si>
    <t>5. LIVING STANDARDS OF POPULATION</t>
  </si>
  <si>
    <r>
      <rPr>
        <b/>
        <sz val="10"/>
        <rFont val="Times New Roman"/>
        <family val="1"/>
      </rPr>
      <t>Income of population</t>
    </r>
    <r>
      <rPr>
        <b/>
        <vertAlign val="superscript"/>
        <sz val="10"/>
        <rFont val="Times New Roman"/>
        <family val="1"/>
      </rPr>
      <t>1)</t>
    </r>
  </si>
  <si>
    <t>Structure of  household disposal income   (bln. roubles; before 1998 - trln. roubles)</t>
  </si>
  <si>
    <t>Disposal income of households  - total:</t>
  </si>
  <si>
    <t>labour remuneration of  employees</t>
  </si>
  <si>
    <t>mixed income</t>
  </si>
  <si>
    <t xml:space="preserve"> net property income </t>
  </si>
  <si>
    <t xml:space="preserve">  balance of current transfers</t>
  </si>
  <si>
    <t>Structure of  household disposal income   (percent of total)</t>
  </si>
  <si>
    <t>Final consumption and actual consumption expenditures (current market prices; mln. roubles)</t>
  </si>
  <si>
    <t>Final consumption expenditures</t>
  </si>
  <si>
    <t xml:space="preserve">households </t>
  </si>
  <si>
    <t xml:space="preserve">public administration </t>
  </si>
  <si>
    <t>on individual goods and services</t>
  </si>
  <si>
    <t>on collective services</t>
  </si>
  <si>
    <t>Non-profit institutions serving households</t>
  </si>
  <si>
    <t>social transfers in kind</t>
  </si>
  <si>
    <t>Actual consumption expenditures</t>
  </si>
  <si>
    <t>public administration</t>
  </si>
  <si>
    <t>Average accrued monthly nominal wages of employees of organizations, roubles (before 1998 - thou. roubles)</t>
  </si>
  <si>
    <t xml:space="preserve">Real accrued wages of employees of organizations, percent of previous year </t>
  </si>
  <si>
    <t>Number of pensioners registered with system of the Pension Fund of the Russian Federation (before 2002 - with bodies of social protection of the population); at end of year, since 2007 - as of January, 1st of year following the accounting, thou. persons</t>
  </si>
  <si>
    <t>Number of pensioners per 1000 population, persons</t>
  </si>
  <si>
    <t>Average rate of pensions, roubles  (1993-2001 - includibg compensation), roubles (before 1998 - thou. roubles)</t>
  </si>
  <si>
    <t>Ratio of average accrued pensions to subsistence minimum for pensioner, percent</t>
  </si>
  <si>
    <t>Ratio of average accrued pensions  to average accrued wages of employees of organizations, percent</t>
  </si>
  <si>
    <t>Number of non-government pension funds</t>
  </si>
  <si>
    <t>Number of participants  in non-government pension funds, thou. persons</t>
  </si>
  <si>
    <t>Number of recipients of non- government pensions, thou. persons</t>
  </si>
  <si>
    <r>
      <rPr>
        <sz val="10"/>
        <rFont val="Times New Roman"/>
        <family val="1"/>
      </rPr>
      <t>Subsistence minimum (average per capita), roubles per month (before 1998 - thou. roubles)</t>
    </r>
    <r>
      <rPr>
        <vertAlign val="superscript"/>
        <sz val="10"/>
        <rFont val="Times New Roman"/>
        <family val="1"/>
      </rPr>
      <t>2)</t>
    </r>
  </si>
  <si>
    <t>of which by sociodemographic groups:</t>
  </si>
  <si>
    <t>working age population</t>
  </si>
  <si>
    <t>pensioners</t>
  </si>
  <si>
    <t>children</t>
  </si>
  <si>
    <t>Ratio of per capita money income of population to subsistence minimum, percent</t>
  </si>
  <si>
    <r>
      <rPr>
        <sz val="10"/>
        <rFont val="Times New Roman"/>
        <family val="1"/>
      </rPr>
      <t>Total volume of money income by 20% groups of population</t>
    </r>
    <r>
      <rPr>
        <vertAlign val="superscript"/>
        <sz val="10"/>
        <rFont val="Times New Roman"/>
        <family val="1"/>
      </rPr>
      <t>3)</t>
    </r>
    <r>
      <rPr>
        <sz val="10"/>
        <rFont val="Times New Roman"/>
        <family val="1"/>
      </rPr>
      <t>:</t>
    </r>
  </si>
  <si>
    <t>first (with the lowest income)</t>
  </si>
  <si>
    <t>second</t>
  </si>
  <si>
    <t>third</t>
  </si>
  <si>
    <t>fourth</t>
  </si>
  <si>
    <t>fifth (with the highest income)</t>
  </si>
  <si>
    <t>Population with money income below minimum subsistence level, mln. persons</t>
  </si>
  <si>
    <r>
      <rPr>
        <sz val="10"/>
        <rFont val="Times New Roman"/>
        <family val="1"/>
      </rPr>
      <t>25,4</t>
    </r>
    <r>
      <rPr>
        <vertAlign val="superscript"/>
        <sz val="10"/>
        <rFont val="Times New Roman"/>
        <family val="1"/>
      </rPr>
      <t>4)</t>
    </r>
  </si>
  <si>
    <t>Population with money income below minimum subsistence level, percent of total population</t>
  </si>
  <si>
    <r>
      <rPr>
        <sz val="10"/>
        <rFont val="Times New Roman"/>
        <family val="1"/>
      </rPr>
      <t>17,8</t>
    </r>
    <r>
      <rPr>
        <vertAlign val="superscript"/>
        <sz val="10"/>
        <rFont val="Times New Roman"/>
        <family val="1"/>
      </rPr>
      <t>4)</t>
    </r>
  </si>
  <si>
    <t xml:space="preserve">Gini coefficient (index  of income distribution) </t>
  </si>
  <si>
    <t>Coefficient of funds (coefficient of income inequality), in times</t>
  </si>
  <si>
    <r>
      <rPr>
        <vertAlign val="superscript"/>
        <sz val="8"/>
        <rFont val="Times New Roman"/>
        <family val="1"/>
      </rPr>
      <t>2)</t>
    </r>
    <r>
      <rPr>
        <sz val="8"/>
        <rFont val="Times New Roman"/>
        <family val="1"/>
      </rPr>
      <t xml:space="preserve"> 1992-1999 data are calculated based on the guidelines, approved  by the Ministry of Labour of the Russian Federation of November 10, 1992. </t>
    </r>
  </si>
  <si>
    <t>2000-2012 data are estimations based on quarterly data on subsistence minimum, established by Federal Law of October 24, 1997 № 134-FZ «On subsistence minimum in the Russian Federation».
Since 2005 the content of consumer basket for determination of  subsistence minimum was changed.
Since 2013  the methodology for calculation of subsistence minimum was changed, based on the Federal Law of December 3, 2012 № 233-FZ «On Amendments to the Federal Law  «On subsistence minimum in the Russian Federation».</t>
  </si>
  <si>
    <r>
      <rPr>
        <vertAlign val="superscript"/>
        <sz val="8"/>
        <rFont val="Times New Roman"/>
        <family val="1"/>
      </rPr>
      <t xml:space="preserve">3) </t>
    </r>
    <r>
      <rPr>
        <sz val="8"/>
        <rFont val="Times New Roman"/>
        <family val="1"/>
      </rPr>
      <t>1991-1992 - cumulative income (in view of cost of a net production of private subsidiary farms of population).</t>
    </r>
  </si>
  <si>
    <r>
      <rPr>
        <vertAlign val="superscript"/>
        <sz val="8"/>
        <rFont val="Times New Roman"/>
        <family val="1"/>
      </rPr>
      <t>4)</t>
    </r>
    <r>
      <rPr>
        <sz val="8"/>
        <rFont val="Times New Roman"/>
        <family val="1"/>
      </rPr>
      <t xml:space="preserve"> On basis of the Federal Law of October 24, 1997 № 134-FZ «On subsistence minimum in the Russian Federation» the content of consumer basket was revised, that enables to determine the subsistence minimum level. While analysing dynamics of poverty it is necessary to take into account that using data on subsistence minimum level, defined in a comparable methodology, the trend to reduce the level of poverty had not changed.</t>
    </r>
  </si>
  <si>
    <r>
      <rPr>
        <b/>
        <sz val="10"/>
        <rFont val="Times New Roman"/>
        <family val="1"/>
      </rPr>
      <t>Expenditures, savings and property of population</t>
    </r>
    <r>
      <rPr>
        <vertAlign val="superscript"/>
        <sz val="10"/>
        <rFont val="Times New Roman"/>
        <family val="1"/>
      </rPr>
      <t>1)</t>
    </r>
  </si>
  <si>
    <r>
      <rPr>
        <sz val="10"/>
        <rFont val="Times New Roman"/>
        <family val="1"/>
      </rPr>
      <t>Money expenditures and savings, bln. roubles (before 1998 - trln. roubles)</t>
    </r>
    <r>
      <rPr>
        <vertAlign val="superscript"/>
        <sz val="10"/>
        <rFont val="Times New Roman"/>
        <family val="1"/>
      </rPr>
      <t>2)</t>
    </r>
  </si>
  <si>
    <r>
      <rPr>
        <sz val="10"/>
        <rFont val="Times New Roman"/>
        <family val="1"/>
      </rPr>
      <t>Purchase of goods and payments for service,  bln. roubles (before 1998 - trln. roubles)</t>
    </r>
    <r>
      <rPr>
        <vertAlign val="superscript"/>
        <sz val="10"/>
        <rFont val="Times New Roman"/>
        <family val="1"/>
      </rPr>
      <t>2)</t>
    </r>
  </si>
  <si>
    <t>Obligatory dues and various 
contributions, bln. roubles (before 1998 - trln. roubles)2)</t>
  </si>
  <si>
    <r>
      <rPr>
        <sz val="10"/>
        <rFont val="Times New Roman"/>
        <family val="1"/>
      </rPr>
      <t>Acquisition of real estate,  bln. roubles (before 1998 - trln. roubles)</t>
    </r>
    <r>
      <rPr>
        <vertAlign val="superscript"/>
        <sz val="10"/>
        <rFont val="Times New Roman"/>
        <family val="1"/>
      </rPr>
      <t>2)</t>
    </r>
  </si>
  <si>
    <r>
      <rPr>
        <sz val="10"/>
        <rFont val="Times New Roman"/>
        <family val="1"/>
      </rPr>
      <t>Surplus of financial assets, bln. roubles (before 1998 - trln. roubles)</t>
    </r>
    <r>
      <rPr>
        <vertAlign val="superscript"/>
        <sz val="10"/>
        <rFont val="Times New Roman"/>
        <family val="1"/>
      </rPr>
      <t>2)</t>
    </r>
  </si>
  <si>
    <r>
      <rPr>
        <sz val="10"/>
        <rFont val="Times New Roman"/>
        <family val="1"/>
      </rPr>
      <t>Purchase of foreign currency via credit organizations, mln. roubles (before 1998 - trln. roubles)</t>
    </r>
    <r>
      <rPr>
        <vertAlign val="superscript"/>
        <sz val="10"/>
        <rFont val="Times New Roman"/>
        <family val="1"/>
      </rPr>
      <t>2)</t>
    </r>
  </si>
  <si>
    <r>
      <rPr>
        <sz val="10"/>
        <rFont val="Times New Roman"/>
        <family val="1"/>
      </rPr>
      <t>Sale of foreign currency via credit organizations, mln. roubles (before 1998 - trln. roubles)</t>
    </r>
    <r>
      <rPr>
        <vertAlign val="superscript"/>
        <sz val="10"/>
        <rFont val="Times New Roman"/>
        <family val="1"/>
      </rPr>
      <t>2)</t>
    </r>
  </si>
  <si>
    <t>Purchasing power of  per capita money income of population:</t>
  </si>
  <si>
    <t>beef, kg per month</t>
  </si>
  <si>
    <r>
      <rPr>
        <sz val="10"/>
        <rFont val="Times New Roman"/>
        <family val="1"/>
      </rPr>
      <t xml:space="preserve"> drinking milk</t>
    </r>
    <r>
      <rPr>
        <vertAlign val="superscript"/>
        <sz val="10"/>
        <rFont val="Times New Roman"/>
        <family val="1"/>
      </rPr>
      <t>3)</t>
    </r>
    <r>
      <rPr>
        <sz val="10"/>
        <rFont val="Times New Roman"/>
        <family val="1"/>
      </rPr>
      <t>, l per month</t>
    </r>
  </si>
  <si>
    <t>cottage cheese, kg per month</t>
  </si>
  <si>
    <t>hen's eggs, pcs. per month</t>
  </si>
  <si>
    <t>sanding sugar, kg per month</t>
  </si>
  <si>
    <t>sunflower oil, kg per month</t>
  </si>
  <si>
    <t>butter, kg per month</t>
  </si>
  <si>
    <t>potatoes, kg per month</t>
  </si>
  <si>
    <t>wheat flour, kg per month</t>
  </si>
  <si>
    <t>wheat flour bread and bakery foods, kg per month</t>
  </si>
  <si>
    <t>milled rice, kg per month</t>
  </si>
  <si>
    <t>groats, kg per month</t>
  </si>
  <si>
    <t>Purchasing power of  average accrued monthly nominal wages:</t>
  </si>
  <si>
    <t>Purchasing power of  average monthly pension:</t>
  </si>
  <si>
    <t>Durables per 1000 households:</t>
  </si>
  <si>
    <t>TV sets, pcs.</t>
  </si>
  <si>
    <r>
      <rPr>
        <sz val="10"/>
        <rFont val="Times New Roman"/>
        <family val="1"/>
      </rPr>
      <t xml:space="preserve">video recorders, video-cameras </t>
    </r>
    <r>
      <rPr>
        <vertAlign val="superscript"/>
        <sz val="10"/>
        <rFont val="Times New Roman"/>
        <family val="1"/>
      </rPr>
      <t>4)</t>
    </r>
    <r>
      <rPr>
        <sz val="10"/>
        <rFont val="Times New Roman"/>
        <family val="1"/>
      </rPr>
      <t>, pcs.</t>
    </r>
  </si>
  <si>
    <t>personal computers, pcs.</t>
  </si>
  <si>
    <t>mobile phones, pcs.</t>
  </si>
  <si>
    <t>musical centers, pcs.</t>
  </si>
  <si>
    <t>refrigerators, freezers, pcs.</t>
  </si>
  <si>
    <t>washing machines, pcs.</t>
  </si>
  <si>
    <t>vacuum cleaners, pcs.</t>
  </si>
  <si>
    <t>microwave ovens, pcs.</t>
  </si>
  <si>
    <t>dishwashers, pcs.</t>
  </si>
  <si>
    <t>conditioners, pcs.</t>
  </si>
  <si>
    <t>sewing, knitting  machines, pcs.</t>
  </si>
  <si>
    <r>
      <rPr>
        <vertAlign val="superscript"/>
        <sz val="8"/>
        <rFont val="Times New Roman"/>
        <family val="1"/>
      </rPr>
      <t>1)</t>
    </r>
    <r>
      <rPr>
        <sz val="8"/>
        <rFont val="Times New Roman"/>
        <family val="1"/>
      </rPr>
      <t xml:space="preserve"> 2014 data are presented without taking into account information on the Republic of Crimea and city of Sevastopol. </t>
    </r>
  </si>
  <si>
    <r>
      <rPr>
        <vertAlign val="superscript"/>
        <sz val="8"/>
        <rFont val="Times New Roman"/>
        <family val="1"/>
      </rPr>
      <t xml:space="preserve">2) </t>
    </r>
    <r>
      <rPr>
        <sz val="8"/>
        <rFont val="Times New Roman"/>
        <family val="1"/>
      </rPr>
      <t>Since 2010 - Including data on the Chechen Republic.</t>
    </r>
  </si>
  <si>
    <r>
      <rPr>
        <vertAlign val="superscript"/>
        <sz val="8"/>
        <rFont val="Times New Roman"/>
        <family val="1"/>
      </rPr>
      <t xml:space="preserve">3) </t>
    </r>
    <r>
      <rPr>
        <sz val="8"/>
        <rFont val="Times New Roman"/>
        <family val="1"/>
      </rPr>
      <t>Before 2009 - whole milk. 2009  - drinking milk (including milk on tap) and milk beverage. 2010, 2011 - drinking milk and milk beverage. Since 2012 - drinking milk.</t>
    </r>
  </si>
  <si>
    <t>Total housing stock - total, mln. sq.m</t>
  </si>
  <si>
    <t>Total housing stock in urban area, mln.sq.m</t>
  </si>
  <si>
    <t>Total housing stock, per one inhabitant , sq.m</t>
  </si>
  <si>
    <r>
      <rPr>
        <sz val="10"/>
        <rFont val="Times New Roman"/>
        <family val="1"/>
      </rPr>
      <t xml:space="preserve">Number of apartments </t>
    </r>
    <r>
      <rPr>
        <vertAlign val="superscript"/>
        <sz val="10"/>
        <rFont val="Times New Roman"/>
        <family val="1"/>
      </rPr>
      <t>2)</t>
    </r>
    <r>
      <rPr>
        <sz val="10"/>
        <rFont val="Times New Roman"/>
        <family val="1"/>
      </rPr>
      <t>, mln.</t>
    </r>
  </si>
  <si>
    <t xml:space="preserve">Total slum and dilapidated housing stock, 
 mln. sq. m
</t>
  </si>
  <si>
    <t xml:space="preserve">Total space of thoroughly repaired apartments in residential buildings per year, thou. sq. m  </t>
  </si>
  <si>
    <t xml:space="preserve">Number of families, registered as being in need to get dwellings, thou.
</t>
  </si>
  <si>
    <t xml:space="preserve">Number of families, that have got dwellings and improved their living conditions during a year, thou.
</t>
  </si>
  <si>
    <r>
      <rPr>
        <sz val="10"/>
        <rFont val="Times New Roman"/>
        <family val="1"/>
      </rPr>
      <t>Share of total space,</t>
    </r>
    <r>
      <rPr>
        <vertAlign val="superscript"/>
        <sz val="10"/>
        <rFont val="Times New Roman"/>
        <family val="1"/>
      </rPr>
      <t xml:space="preserve"> </t>
    </r>
    <r>
      <rPr>
        <sz val="10"/>
        <rFont val="Times New Roman"/>
        <family val="1"/>
      </rPr>
      <t xml:space="preserve">equipped with </t>
    </r>
    <r>
      <rPr>
        <vertAlign val="superscript"/>
        <sz val="10"/>
        <rFont val="Times New Roman"/>
        <family val="1"/>
      </rPr>
      <t>3)</t>
    </r>
    <r>
      <rPr>
        <sz val="10"/>
        <rFont val="Times New Roman"/>
        <family val="1"/>
      </rPr>
      <t>, at end of year; percent</t>
    </r>
  </si>
  <si>
    <t>piped water</t>
  </si>
  <si>
    <t xml:space="preserve">sewage
(canalization)
</t>
  </si>
  <si>
    <t>heating</t>
  </si>
  <si>
    <t xml:space="preserve">bath (fixed shower)
</t>
  </si>
  <si>
    <t xml:space="preserve">gas (pipeline, liquefied)
</t>
  </si>
  <si>
    <t xml:space="preserve">hot water supply </t>
  </si>
  <si>
    <t>floor stoves</t>
  </si>
  <si>
    <t>Privatized dwellings (from the beginning of privatization, at end of year), thou.</t>
  </si>
  <si>
    <r>
      <rPr>
        <vertAlign val="superscript"/>
        <sz val="8"/>
        <rFont val="Times New Roman"/>
        <family val="1"/>
      </rPr>
      <t>1)</t>
    </r>
    <r>
      <rPr>
        <sz val="8"/>
        <rFont val="Times New Roman"/>
        <family val="1"/>
      </rPr>
      <t xml:space="preserve"> Because of absence of the normative-legal documentation establishing the order of state account of housing stock in the Russian Federation, as well as its state technical account (including technical inventory), 2013-2014 official statistical information is produced not for full coverage of proprietors of housing stock. </t>
    </r>
  </si>
  <si>
    <r>
      <rPr>
        <vertAlign val="superscript"/>
        <sz val="8"/>
        <rFont val="Times New Roman"/>
        <family val="1"/>
      </rPr>
      <t xml:space="preserve">2) </t>
    </r>
    <r>
      <rPr>
        <sz val="8"/>
        <rFont val="Times New Roman"/>
        <family val="1"/>
      </rPr>
      <t>1992-1995 including communal apartments.</t>
    </r>
  </si>
  <si>
    <r>
      <rPr>
        <vertAlign val="superscript"/>
        <sz val="8"/>
        <rFont val="Times New Roman"/>
        <family val="1"/>
      </rPr>
      <t xml:space="preserve">4) </t>
    </r>
    <r>
      <rPr>
        <sz val="8"/>
        <rFont val="Times New Roman"/>
        <family val="1"/>
      </rPr>
      <t>Statistical observation on provision of amenities of housing stock is being carried since 1993.</t>
    </r>
  </si>
  <si>
    <t xml:space="preserve">   INDICATORS </t>
  </si>
  <si>
    <t>6. EDUCATION</t>
  </si>
  <si>
    <t>Number of organizations which are carrying out educational activity on educational programs of preschool education, supervision and care of children</t>
  </si>
  <si>
    <t>Number of pupils in organizations which are carrying out educational activity on educational programs of preschool education, supervision and care of children, thou.persons</t>
  </si>
  <si>
    <t>Number of teaching employees  of organizations which are carrying out educational activity on educational programs of preschool education, supervision and care of children2), thou. persons</t>
  </si>
  <si>
    <r>
      <rPr>
        <vertAlign val="superscript"/>
        <sz val="8"/>
        <rFont val="Times New Roman"/>
        <family val="1"/>
      </rPr>
      <t xml:space="preserve">1) </t>
    </r>
    <r>
      <rPr>
        <sz val="8"/>
        <rFont val="Times New Roman"/>
        <family val="1"/>
      </rPr>
      <t>Before 2014 information on pre-school educational establishments.</t>
    </r>
  </si>
  <si>
    <r>
      <rPr>
        <vertAlign val="superscript"/>
        <sz val="8"/>
        <rFont val="Times New Roman"/>
        <family val="1"/>
      </rPr>
      <t>2)</t>
    </r>
    <r>
      <rPr>
        <sz val="8"/>
        <rFont val="Times New Roman"/>
        <family val="1"/>
      </rPr>
      <t xml:space="preserve"> Since 2007 - without managers (classified as administrative personnel) and external part-time workers.</t>
    </r>
  </si>
  <si>
    <t>Number of infant  homes</t>
  </si>
  <si>
    <t>Number of children homes</t>
  </si>
  <si>
    <t>Number of children home-schools</t>
  </si>
  <si>
    <t>Number of boarding houses for children</t>
  </si>
  <si>
    <t>Number of genaral type boarding schools</t>
  </si>
  <si>
    <t>Number of boarding schools for orphans and children with-out parental care</t>
  </si>
  <si>
    <t>Number of boarding schools for children with limited health abilities</t>
  </si>
  <si>
    <t>General education establishments</t>
  </si>
  <si>
    <t>Public and municipal  general education establishments (except  evening (shift type) general   education establishments)</t>
  </si>
  <si>
    <t>Private general education establishments</t>
  </si>
  <si>
    <t xml:space="preserve">Public and municipal evening (shift type) general education establishments
</t>
  </si>
  <si>
    <t>Pupils at general education establish-ments, thou. persons</t>
  </si>
  <si>
    <t>Pupils at public and municipal  general education establishments (except  evening (shift type) general   education establishments), thou. persons</t>
  </si>
  <si>
    <t>Pupils at private general education establishments, thou. persons</t>
  </si>
  <si>
    <t>Pupils at public and municipal evening (shift type) general education establishments, thou. persons</t>
  </si>
  <si>
    <r>
      <rPr>
        <sz val="10"/>
        <rFont val="Times New Roman"/>
        <family val="1"/>
      </rPr>
      <t>Teachers at general education establishments, thou. persons</t>
    </r>
    <r>
      <rPr>
        <vertAlign val="superscript"/>
        <sz val="10"/>
        <rFont val="Times New Roman"/>
        <family val="1"/>
      </rPr>
      <t>2)</t>
    </r>
  </si>
  <si>
    <r>
      <rPr>
        <sz val="10"/>
        <rFont val="Times New Roman"/>
        <family val="1"/>
      </rPr>
      <t>Teachers at public and municipal evening (shift type) general education establishments</t>
    </r>
    <r>
      <rPr>
        <vertAlign val="superscript"/>
        <sz val="10"/>
        <rFont val="Times New Roman"/>
        <family val="1"/>
      </rPr>
      <t>2)</t>
    </r>
    <r>
      <rPr>
        <sz val="10"/>
        <rFont val="Times New Roman"/>
        <family val="1"/>
      </rPr>
      <t>, thou. persons</t>
    </r>
  </si>
  <si>
    <t xml:space="preserve">Public and municipal geveral education establishments for students and pupils with limited health abilities </t>
  </si>
  <si>
    <t>Students at public and municipal geveral education establishments for students and pupils with limited health abilities, thou. persons</t>
  </si>
  <si>
    <t>Pupils obtained certificate of secondary (complete) general education, thou. persons</t>
  </si>
  <si>
    <t>Pupils at public and municipal  general education establishments (except  evening (shift type) general   education establishments, obtained certificate of secondary (complete) general education, thou. persons</t>
  </si>
  <si>
    <t>Pupils at private general education establishments, obtained certificate of secondary (complete) general education, thou. persons</t>
  </si>
  <si>
    <t>Pupils at public and municipal evening (shift type) general education establishments, obtained certificate of secondary (complete) general education, thou. persons</t>
  </si>
  <si>
    <r>
      <rPr>
        <vertAlign val="superscript"/>
        <sz val="8"/>
        <rFont val="Times New Roman"/>
        <family val="1"/>
      </rPr>
      <t xml:space="preserve">1) </t>
    </r>
    <r>
      <rPr>
        <sz val="8"/>
        <rFont val="Times New Roman"/>
        <family val="1"/>
      </rPr>
      <t>Since 2011 - data of the Minobrnauki of Russia.</t>
    </r>
  </si>
  <si>
    <r>
      <rPr>
        <vertAlign val="superscript"/>
        <sz val="8"/>
        <rFont val="Times New Roman"/>
        <family val="1"/>
      </rPr>
      <t xml:space="preserve">2) </t>
    </r>
    <r>
      <rPr>
        <sz val="8"/>
        <rFont val="Times New Roman"/>
        <family val="1"/>
      </rPr>
      <t xml:space="preserve">Since 2009/10 academic year – except managers and external part-time teachers. </t>
    </r>
  </si>
  <si>
    <t>Number of secondary vocational education establishments for training of  scilled workers, office employees</t>
  </si>
  <si>
    <t>Students at secondary vocational education establishments for training of  scilled workers, office employees, thou. persons</t>
  </si>
  <si>
    <t>1841,5</t>
  </si>
  <si>
    <t>Newly admitted  students at secondary vocational education establishments for training of  scilled workers, office employees, thou. persons</t>
  </si>
  <si>
    <t>Graduated scilled workers, office employees, thou. persons</t>
  </si>
  <si>
    <r>
      <rPr>
        <vertAlign val="superscript"/>
        <sz val="8"/>
        <rFont val="Times New Roman"/>
        <family val="1"/>
      </rPr>
      <t>2)</t>
    </r>
    <r>
      <rPr>
        <sz val="8"/>
        <rFont val="Times New Roman"/>
        <family val="1"/>
      </rPr>
      <t xml:space="preserve"> Since 2005 - including higher and secondary education establishments, implementing programs of primary vocational education; since 2010 - including trained on a contractual basis.</t>
    </r>
  </si>
  <si>
    <t>Number of secondary vocational education establishments for training of middle ranking specialists</t>
  </si>
  <si>
    <t>public and municipal</t>
  </si>
  <si>
    <t>private</t>
  </si>
  <si>
    <t>Students at secondary vocational education establishments for training of middle ranking specialists, thou. persons</t>
  </si>
  <si>
    <t>Newly admitted  students at secondary vocational education establishments for training of middle ranking specialists, thou. persons</t>
  </si>
  <si>
    <t xml:space="preserve">Graduated specialists from secondary vocational education establishments for training of middle ranking specialists, thou. persons </t>
  </si>
  <si>
    <r>
      <rPr>
        <b/>
        <sz val="10"/>
        <rFont val="Times New Roman"/>
        <family val="1"/>
      </rPr>
      <t>Higher vocational education</t>
    </r>
    <r>
      <rPr>
        <b/>
        <vertAlign val="superscript"/>
        <sz val="10"/>
        <rFont val="Times New Roman"/>
        <family val="1"/>
      </rPr>
      <t>1)</t>
    </r>
  </si>
  <si>
    <t>Higher vocational education institutions</t>
  </si>
  <si>
    <t>Students at higher vocational education institutions, thou. persons</t>
  </si>
  <si>
    <t>Newly admitted  students at higher vocational education institutions, thou. persons</t>
  </si>
  <si>
    <t>Graduated specialists from higher vocational education institutions, thou. persons</t>
  </si>
  <si>
    <t xml:space="preserve">  INDICATORS  </t>
  </si>
  <si>
    <t xml:space="preserve">7. PUBLIC HEALTH </t>
  </si>
  <si>
    <t xml:space="preserve">Medical and prophylactic assistance to population
</t>
  </si>
  <si>
    <t xml:space="preserve">Hospitals, thou. 
</t>
  </si>
  <si>
    <r>
      <rPr>
        <sz val="10"/>
        <rFont val="Times New Roman"/>
        <family val="1"/>
      </rPr>
      <t>Hospital beds  per 10 000 population</t>
    </r>
    <r>
      <rPr>
        <vertAlign val="superscript"/>
        <sz val="10"/>
        <rFont val="Times New Roman"/>
        <family val="1"/>
      </rPr>
      <t>1)</t>
    </r>
  </si>
  <si>
    <t xml:space="preserve">Medical organizations rendering out-patient services, thou.  </t>
  </si>
  <si>
    <t>15,6</t>
  </si>
  <si>
    <t>15,7</t>
  </si>
  <si>
    <t xml:space="preserve">Capacity of medical organizations rendering out-patient services, patient visits per a shift </t>
  </si>
  <si>
    <t>Capacity of medical organizations rendering out-patient services,  per 10 000 population, patient visits per a shift</t>
  </si>
  <si>
    <t>Hospital beds, thou.</t>
  </si>
  <si>
    <t>1600,7</t>
  </si>
  <si>
    <t xml:space="preserve">Therapeutic </t>
  </si>
  <si>
    <t>Surgical</t>
  </si>
  <si>
    <t>285,0</t>
  </si>
  <si>
    <t>Oncological</t>
  </si>
  <si>
    <t>Gynaecological</t>
  </si>
  <si>
    <t>68,8</t>
  </si>
  <si>
    <t>Tuberculosis</t>
  </si>
  <si>
    <t>Infectious diseases</t>
  </si>
  <si>
    <t>Ophthalmology</t>
  </si>
  <si>
    <t>Otorhinolaryngologic</t>
  </si>
  <si>
    <t>Dermatology and venereology</t>
  </si>
  <si>
    <t>Psychiatric</t>
  </si>
  <si>
    <t>Narcological</t>
  </si>
  <si>
    <t>Neurological</t>
  </si>
  <si>
    <t>For pregnant, maternity and puerperant women</t>
  </si>
  <si>
    <t xml:space="preserve">General disease beds </t>
  </si>
  <si>
    <t xml:space="preserve">Of total number of beds - beds for children, thou. </t>
  </si>
  <si>
    <r>
      <rPr>
        <sz val="10"/>
        <rFont val="Times New Roman"/>
        <family val="1"/>
      </rPr>
      <t xml:space="preserve">Doctors (physicians)  per 10 000 population </t>
    </r>
    <r>
      <rPr>
        <vertAlign val="superscript"/>
        <sz val="10"/>
        <rFont val="Times New Roman"/>
        <family val="1"/>
      </rPr>
      <t>1);2)</t>
    </r>
  </si>
  <si>
    <r>
      <rPr>
        <sz val="10"/>
        <rFont val="Times New Roman"/>
        <family val="1"/>
      </rPr>
      <t xml:space="preserve">Doctors (physicians) </t>
    </r>
    <r>
      <rPr>
        <vertAlign val="superscript"/>
        <sz val="10"/>
        <rFont val="Times New Roman"/>
        <family val="1"/>
      </rPr>
      <t>2)</t>
    </r>
    <r>
      <rPr>
        <sz val="10"/>
        <rFont val="Times New Roman"/>
        <family val="1"/>
      </rPr>
      <t>, thou. persons</t>
    </r>
  </si>
  <si>
    <t>therapeutists</t>
  </si>
  <si>
    <t>obstetrics and gynaecology</t>
  </si>
  <si>
    <t>ophthalmologists</t>
  </si>
  <si>
    <t>otolaryngologists</t>
  </si>
  <si>
    <t>psychiatrists and narcologists</t>
  </si>
  <si>
    <t>phthisiologists</t>
  </si>
  <si>
    <t>dermatovenerologists</t>
  </si>
  <si>
    <t>radiologists</t>
  </si>
  <si>
    <t>doctor in exercise therapy and sport medicine</t>
  </si>
  <si>
    <t xml:space="preserve">doctors (physicians) of sanitary and anti epidemic group and general hygienists </t>
  </si>
  <si>
    <t>stomatologists</t>
  </si>
  <si>
    <r>
      <rPr>
        <sz val="10"/>
        <rFont val="Times New Roman"/>
        <family val="1"/>
      </rPr>
      <t>Nursing personnel  per 10 000 population</t>
    </r>
    <r>
      <rPr>
        <vertAlign val="superscript"/>
        <sz val="10"/>
        <rFont val="Times New Roman"/>
        <family val="1"/>
      </rPr>
      <t>1)</t>
    </r>
  </si>
  <si>
    <t>Nursing personnel, thou. persons</t>
  </si>
  <si>
    <t>1508,7</t>
  </si>
  <si>
    <r>
      <rPr>
        <sz val="10"/>
        <rFont val="Times New Roman"/>
        <family val="1"/>
      </rPr>
      <t>feldshers</t>
    </r>
    <r>
      <rPr>
        <vertAlign val="superscript"/>
        <sz val="10"/>
        <rFont val="Times New Roman"/>
        <family val="1"/>
      </rPr>
      <t xml:space="preserve">6) </t>
    </r>
  </si>
  <si>
    <t xml:space="preserve">traditional midwives </t>
  </si>
  <si>
    <t>nurses</t>
  </si>
  <si>
    <t>laboratory technicians, medical laboratory technicians</t>
  </si>
  <si>
    <t>radiological technicians</t>
  </si>
  <si>
    <t>dental therapists</t>
  </si>
  <si>
    <t xml:space="preserve">Number of emergency health care centers </t>
  </si>
  <si>
    <t>Abortions, including mini-abortions, thou.</t>
  </si>
  <si>
    <r>
      <rPr>
        <vertAlign val="superscript"/>
        <sz val="8"/>
        <rFont val="Times New Roman"/>
        <family val="1"/>
      </rPr>
      <t>1)</t>
    </r>
    <r>
      <rPr>
        <sz val="10"/>
        <rFont val="Times New Roman"/>
        <family val="1"/>
      </rPr>
      <t xml:space="preserve"> </t>
    </r>
    <r>
      <rPr>
        <sz val="8"/>
        <rFont val="Times New Roman"/>
        <family val="1"/>
      </rPr>
      <t>2003-2010 indicators are compiled using the population size revised taking into account results of the 2010 Russia Population Census.</t>
    </r>
  </si>
  <si>
    <r>
      <rPr>
        <vertAlign val="superscript"/>
        <sz val="8"/>
        <rFont val="Times New Roman"/>
        <family val="1"/>
      </rPr>
      <t>3)</t>
    </r>
    <r>
      <rPr>
        <sz val="8"/>
        <rFont val="Times New Roman"/>
        <family val="1"/>
      </rPr>
      <t xml:space="preserve"> Before 2000  anesthesiologists-resuscitationist were counted within surgeons.</t>
    </r>
  </si>
  <si>
    <r>
      <rPr>
        <vertAlign val="superscript"/>
        <sz val="8"/>
        <rFont val="Times New Roman"/>
        <family val="1"/>
      </rPr>
      <t>4)</t>
    </r>
    <r>
      <rPr>
        <sz val="8"/>
        <rFont val="Times New Roman"/>
        <family val="1"/>
      </rPr>
      <t xml:space="preserve"> Since 2000  pediatric surgeons, pediatric endocrinologists and pediatric oncologists are counted within pediatricians.</t>
    </r>
  </si>
  <si>
    <r>
      <rPr>
        <vertAlign val="superscript"/>
        <sz val="8"/>
        <rFont val="Times New Roman"/>
        <family val="1"/>
      </rPr>
      <t>5)</t>
    </r>
    <r>
      <rPr>
        <sz val="8"/>
        <rFont val="Times New Roman"/>
        <family val="1"/>
      </rPr>
      <t>Before 2000 - neurologists.</t>
    </r>
  </si>
  <si>
    <r>
      <rPr>
        <vertAlign val="superscript"/>
        <sz val="8"/>
        <rFont val="Times New Roman"/>
        <family val="1"/>
      </rPr>
      <t xml:space="preserve">6) </t>
    </r>
    <r>
      <rPr>
        <sz val="8"/>
        <rFont val="Times New Roman"/>
        <family val="1"/>
      </rPr>
      <t>2012 - without feldshers of emergency aid.</t>
    </r>
  </si>
  <si>
    <t xml:space="preserve">General population morbidity by all disease classes  (patients registered with diagnosis, proven for the first time), thou. persons </t>
  </si>
  <si>
    <t>infectious and parasitic diseases</t>
  </si>
  <si>
    <t>malignant neoplasm</t>
  </si>
  <si>
    <t>diseases of the blood and blood-forming organs and certain disorders involving the immune mechanism</t>
  </si>
  <si>
    <t>endocrine, nutritional and metabolic diseases</t>
  </si>
  <si>
    <t>diseases of the nervous system</t>
  </si>
  <si>
    <r>
      <rPr>
        <sz val="10"/>
        <rFont val="Times New Roman"/>
        <family val="1"/>
      </rPr>
      <t>diseases of the eye and adnexa</t>
    </r>
    <r>
      <rPr>
        <vertAlign val="superscript"/>
        <sz val="10"/>
        <rFont val="Times New Roman"/>
        <family val="1"/>
      </rPr>
      <t>2)</t>
    </r>
  </si>
  <si>
    <r>
      <rPr>
        <sz val="10"/>
        <rFont val="Times New Roman"/>
        <family val="1"/>
      </rPr>
      <t>diseases of the ear and mastoid process</t>
    </r>
    <r>
      <rPr>
        <vertAlign val="superscript"/>
        <sz val="10"/>
        <rFont val="Times New Roman"/>
        <family val="1"/>
      </rPr>
      <t>2)</t>
    </r>
  </si>
  <si>
    <t>diseases of the respiratory system</t>
  </si>
  <si>
    <t>diseases of the digestive system</t>
  </si>
  <si>
    <t>diseases of the skin and subcutaneous tissue</t>
  </si>
  <si>
    <t>diseases of the musculoskeletal system and connective tissue</t>
  </si>
  <si>
    <t>diseases of the genitourinary system</t>
  </si>
  <si>
    <t>congenital malformations, deformations and chromosomal abnormalities</t>
  </si>
  <si>
    <t>injury, poisoning and certain other consequences of external causes</t>
  </si>
  <si>
    <t xml:space="preserve">Morbidity by  HIV infection (patients taken under observation in reference year with diagnosis proven for the first time), persons </t>
  </si>
  <si>
    <t xml:space="preserve">Morbidity by malignant neoplasms (registered diseases with  diagnosis proven for the first time), thou. persons </t>
  </si>
  <si>
    <t>Morbidity by active tuberculosis (registered diseases with  diagnosis proven for the first time), thou. persons</t>
  </si>
  <si>
    <t>Morbidity by  sexually transmitted diseases - syphilis, thou. persons</t>
  </si>
  <si>
    <t>Morbidity by  sexually transmitted diseases - gonorrhea, thou. persons</t>
  </si>
  <si>
    <t>Morbidity by mental and behavioral disorders  (patients taken under observation in reference year with diagnosis proven for the first time), thou. persons</t>
  </si>
  <si>
    <t>funds of organizations and citizens, raised  for shared-equity construction</t>
  </si>
  <si>
    <t>including funds of citizens</t>
  </si>
  <si>
    <t xml:space="preserve">Structure of investments in fixed capital by kind of economic activity at actual prices, mln. roubles (before 1998  - bln. roubles) </t>
  </si>
  <si>
    <r>
      <rPr>
        <sz val="10"/>
        <rFont val="Times New Roman"/>
        <family val="1"/>
      </rPr>
      <t>Total</t>
    </r>
    <r>
      <rPr>
        <vertAlign val="superscript"/>
        <sz val="10"/>
        <rFont val="Times New Roman"/>
        <family val="1"/>
      </rPr>
      <t>10)</t>
    </r>
  </si>
  <si>
    <t>including by kind of economic activity:</t>
  </si>
  <si>
    <t>Fishery and fish farming</t>
  </si>
  <si>
    <t xml:space="preserve"> mining of energy producing minerals</t>
  </si>
  <si>
    <t xml:space="preserve"> mining except of energy producing minerals</t>
  </si>
  <si>
    <t>food products, including beverages and tobacco</t>
  </si>
  <si>
    <t>textiles and textile products</t>
  </si>
  <si>
    <t xml:space="preserve">leather, leather products and footwear  </t>
  </si>
  <si>
    <t>wood and products of wood</t>
  </si>
  <si>
    <t xml:space="preserve">chemicals and chemical products    </t>
  </si>
  <si>
    <t>other non-metallic mineral products</t>
  </si>
  <si>
    <t xml:space="preserve">basic metals and fabricated metal products </t>
  </si>
  <si>
    <t>including  basic metals</t>
  </si>
  <si>
    <r>
      <rPr>
        <sz val="10"/>
        <rFont val="Times New Roman"/>
        <family val="1"/>
      </rPr>
      <t>machinery and equipment</t>
    </r>
    <r>
      <rPr>
        <vertAlign val="superscript"/>
        <sz val="10"/>
        <rFont val="Times New Roman"/>
        <family val="1"/>
      </rPr>
      <t>11)</t>
    </r>
  </si>
  <si>
    <t xml:space="preserve">electrical, electronic and optical equipment   </t>
  </si>
  <si>
    <t xml:space="preserve">motor vehicles, trailers and semi-trailers  </t>
  </si>
  <si>
    <t>ships, aircraft and spacecraft and other transport equipment</t>
  </si>
  <si>
    <t xml:space="preserve">Construction  </t>
  </si>
  <si>
    <t>Wholesale and retail trade; repair of motor</t>
  </si>
  <si>
    <t>vehicles, motorcycles and  personal and household goods</t>
  </si>
  <si>
    <t>sale, maintenance and repair of motor</t>
  </si>
  <si>
    <t>vehicles and motor-cycles</t>
  </si>
  <si>
    <t>Hotels and restaurants</t>
  </si>
  <si>
    <t xml:space="preserve">of which communications  </t>
  </si>
  <si>
    <t xml:space="preserve">Financial intermediation  </t>
  </si>
  <si>
    <t>of which research and development</t>
  </si>
  <si>
    <t xml:space="preserve">Public administration and defence, compulsory social security </t>
  </si>
  <si>
    <t xml:space="preserve">Education  </t>
  </si>
  <si>
    <t>Other community, social and personal service activities</t>
  </si>
  <si>
    <t>Volume indices of investments in fixed capital, percent</t>
  </si>
  <si>
    <r>
      <rPr>
        <sz val="10"/>
        <rFont val="Times New Roman"/>
        <family val="1"/>
      </rPr>
      <t>Total</t>
    </r>
    <r>
      <rPr>
        <vertAlign val="superscript"/>
        <sz val="10"/>
        <rFont val="Times New Roman"/>
        <family val="1"/>
      </rPr>
      <t>6);12)</t>
    </r>
  </si>
  <si>
    <t>в 2,5р.</t>
  </si>
  <si>
    <t xml:space="preserve">Investments in fixed capital of organizations  with participation of foreign capital, at actual prices, mln. roubles (before 1998 - bln. roubles) </t>
  </si>
  <si>
    <r>
      <rPr>
        <sz val="10"/>
        <rFont val="Times New Roman"/>
        <family val="1"/>
      </rPr>
      <t>...</t>
    </r>
    <r>
      <rPr>
        <vertAlign val="superscript"/>
        <sz val="10"/>
        <rFont val="Times New Roman"/>
        <family val="1"/>
      </rPr>
      <t>13)</t>
    </r>
  </si>
  <si>
    <t>machinery and equipment</t>
  </si>
  <si>
    <t xml:space="preserve"> - </t>
  </si>
  <si>
    <r>
      <rPr>
        <vertAlign val="superscript"/>
        <sz val="8"/>
        <rFont val="Times New Roman"/>
        <family val="1"/>
      </rPr>
      <t xml:space="preserve">1) </t>
    </r>
    <r>
      <rPr>
        <sz val="8"/>
        <rFont val="Times New Roman"/>
        <family val="1"/>
      </rPr>
      <t>Without of subjects of small entrepreneurship.</t>
    </r>
  </si>
  <si>
    <r>
      <rPr>
        <vertAlign val="superscript"/>
        <sz val="8"/>
        <rFont val="Times New Roman"/>
        <family val="1"/>
      </rPr>
      <t xml:space="preserve">2) </t>
    </r>
    <r>
      <rPr>
        <sz val="8"/>
        <rFont val="Times New Roman"/>
        <family val="1"/>
      </rPr>
      <t>Statistical observation is being carried out since 1998.</t>
    </r>
  </si>
  <si>
    <r>
      <rPr>
        <vertAlign val="superscript"/>
        <sz val="8"/>
        <rFont val="Times New Roman"/>
        <family val="1"/>
      </rPr>
      <t>3)</t>
    </r>
    <r>
      <rPr>
        <sz val="8"/>
        <rFont val="Times New Roman"/>
        <family val="1"/>
      </rPr>
      <t xml:space="preserve"> 2013 investments in fixed capital include investments in objects of intellectual property: works of science, literature and art; softwares and databases; inventions; utility models, selection achievements,  produced intangible research expenditures, expenditures on reseach and development, experimental and technological works and so on.</t>
    </r>
  </si>
  <si>
    <r>
      <rPr>
        <vertAlign val="superscript"/>
        <sz val="8"/>
        <rFont val="Times New Roman"/>
        <family val="1"/>
      </rPr>
      <t>4)</t>
    </r>
    <r>
      <rPr>
        <sz val="8"/>
        <rFont val="Times New Roman"/>
        <family val="1"/>
      </rPr>
      <t xml:space="preserve">  1998-2012 investmentsin in other non-financial assets include expenditures on purchase of land and natural resources by legal entities.</t>
    </r>
  </si>
  <si>
    <r>
      <rPr>
        <vertAlign val="superscript"/>
        <sz val="8"/>
        <rFont val="Times New Roman"/>
        <family val="1"/>
      </rPr>
      <t>5)</t>
    </r>
    <r>
      <rPr>
        <sz val="8"/>
        <rFont val="Times New Roman"/>
        <family val="1"/>
      </rPr>
      <t>2013 investments in non-produced non-financial assets include expenditures of legal entities on purchase of land and natural resources, contracts, leasing agreements, licences, goodwill  and business contacts (marketing assets).</t>
    </r>
  </si>
  <si>
    <r>
      <rPr>
        <vertAlign val="superscript"/>
        <sz val="8"/>
        <rFont val="Times New Roman"/>
        <family val="1"/>
      </rPr>
      <t xml:space="preserve">6) </t>
    </r>
    <r>
      <rPr>
        <sz val="8"/>
        <rFont val="Times New Roman"/>
        <family val="1"/>
      </rPr>
      <t xml:space="preserve"> In order to insure the statistical comparability the 2014 data on the Russian Federation are calculated without taking into account information on the  Republic of Crimea and city of Sevastopol.</t>
    </r>
  </si>
  <si>
    <r>
      <rPr>
        <vertAlign val="superscript"/>
        <sz val="8"/>
        <rFont val="Times New Roman"/>
        <family val="1"/>
      </rPr>
      <t>7)</t>
    </r>
    <r>
      <rPr>
        <sz val="8"/>
        <rFont val="Times New Roman"/>
        <family val="1"/>
      </rPr>
      <t xml:space="preserve"> Statistical observation is being carried out since 1993. </t>
    </r>
  </si>
  <si>
    <r>
      <rPr>
        <vertAlign val="superscript"/>
        <sz val="8"/>
        <rFont val="Times New Roman"/>
        <family val="1"/>
      </rPr>
      <t>8)</t>
    </r>
    <r>
      <rPr>
        <sz val="8"/>
        <rFont val="Times New Roman"/>
        <family val="1"/>
      </rPr>
      <t xml:space="preserve"> Statistical observation is being carried out since 1995, except indicators: "Investments in fixed capital  by budget funds" and "Investments in fixed capital  by federal budget funds".</t>
    </r>
  </si>
  <si>
    <r>
      <rPr>
        <vertAlign val="superscript"/>
        <sz val="8"/>
        <rFont val="Times New Roman"/>
        <family val="1"/>
      </rPr>
      <t xml:space="preserve">9) </t>
    </r>
    <r>
      <rPr>
        <sz val="8"/>
        <rFont val="Times New Roman"/>
        <family val="1"/>
      </rPr>
      <t>1992-1997  - including funds of local budgets.</t>
    </r>
  </si>
  <si>
    <r>
      <rPr>
        <vertAlign val="superscript"/>
        <sz val="8"/>
        <rFont val="Times New Roman"/>
        <family val="1"/>
      </rPr>
      <t>10)</t>
    </r>
    <r>
      <rPr>
        <sz val="8"/>
        <rFont val="Cambria"/>
        <family val="1"/>
      </rPr>
      <t xml:space="preserve"> Compilation of data by kind of economic activity is being carried out since 2003, 1994-2002 data are produced by recalculation of time series by branches of economy using transition keys between classification of branches of economy (OKONKH) and the Russia classification of kinds of economic activities (OKVED).</t>
    </r>
  </si>
  <si>
    <r>
      <rPr>
        <vertAlign val="superscript"/>
        <sz val="8"/>
        <rFont val="Times New Roman"/>
        <family val="1"/>
      </rPr>
      <t>11)</t>
    </r>
    <r>
      <rPr>
        <sz val="8"/>
        <rFont val="Times New Roman"/>
        <family val="1"/>
      </rPr>
      <t xml:space="preserve">  Time series are available since 2005.</t>
    </r>
  </si>
  <si>
    <r>
      <rPr>
        <vertAlign val="superscript"/>
        <sz val="8"/>
        <rFont val="Times New Roman"/>
        <family val="1"/>
      </rPr>
      <t xml:space="preserve">12)  </t>
    </r>
    <r>
      <rPr>
        <sz val="8"/>
        <rFont val="Times New Roman"/>
        <family val="1"/>
      </rPr>
      <t>Statistical observation is being carried out since 1993, by kind of economic activity - since 2003.</t>
    </r>
  </si>
  <si>
    <r>
      <rPr>
        <b/>
        <sz val="10"/>
        <rFont val="Times New Roman"/>
        <family val="1"/>
      </rPr>
      <t>Financial investments</t>
    </r>
    <r>
      <rPr>
        <b/>
        <vertAlign val="superscript"/>
        <sz val="10"/>
        <rFont val="Times New Roman"/>
        <family val="1"/>
      </rPr>
      <t>1);2)</t>
    </r>
  </si>
  <si>
    <t>Financial investments, mln. roubles</t>
  </si>
  <si>
    <t>Long-term financial investments, mln. roubles</t>
  </si>
  <si>
    <t>Short-term financial investments, mln. roubles</t>
  </si>
  <si>
    <r>
      <rPr>
        <vertAlign val="superscript"/>
        <sz val="8"/>
        <rFont val="Times New Roman"/>
        <family val="1"/>
      </rPr>
      <t xml:space="preserve">1) </t>
    </r>
    <r>
      <rPr>
        <sz val="8"/>
        <rFont val="Times New Roman"/>
        <family val="1"/>
      </rPr>
      <t>Excluding small businesses.</t>
    </r>
  </si>
  <si>
    <t xml:space="preserve">23. PRICES AND TARIFFS </t>
  </si>
  <si>
    <r>
      <rPr>
        <b/>
        <sz val="10"/>
        <rFont val="Times New Roman"/>
        <family val="1"/>
      </rPr>
      <t>Level and price indices at consumer markets</t>
    </r>
    <r>
      <rPr>
        <b/>
        <vertAlign val="superscript"/>
        <sz val="10"/>
        <rFont val="Times New Roman"/>
        <family val="1"/>
      </rPr>
      <t>*)</t>
    </r>
  </si>
  <si>
    <t>Consumer price indices (tariffs) for goods and services (December to December of previous year; percent)</t>
  </si>
  <si>
    <t>Consumer price indices for food products  (December to December of previous year; percent)</t>
  </si>
  <si>
    <t>Consumer price indices  for non-food products  (December to December of previous year; percent)</t>
  </si>
  <si>
    <t>Consumer price indices for services  (December to December of previous year; percent)</t>
  </si>
  <si>
    <t>Consumer price indices for selected groups of food products (December to December of previous year; percent)</t>
  </si>
  <si>
    <t>Meat and poultry</t>
  </si>
  <si>
    <t>Sausages and products of meat and poultry</t>
  </si>
  <si>
    <t>Canned meat</t>
  </si>
  <si>
    <t>Fish products</t>
  </si>
  <si>
    <t>Butter</t>
  </si>
  <si>
    <t>Milk and dairy products</t>
  </si>
  <si>
    <t>Cheese</t>
  </si>
  <si>
    <t>Eggs</t>
  </si>
  <si>
    <t>Sugar</t>
  </si>
  <si>
    <t>Groats and legumes</t>
  </si>
  <si>
    <t>Pasta products (macaroni)</t>
  </si>
  <si>
    <t xml:space="preserve">Fruit and vegetable products,  including 
potatoes
</t>
  </si>
  <si>
    <t>Alcoholic beverages</t>
  </si>
  <si>
    <t>Consumer price indices for selected groups of non-food products (December to December of previous year; percent)</t>
  </si>
  <si>
    <t>Cotton fabrics</t>
  </si>
  <si>
    <t>Wool fabrics</t>
  </si>
  <si>
    <t>Silk fabrics</t>
  </si>
  <si>
    <t>Subsidies for products (-)</t>
  </si>
  <si>
    <t>Use</t>
  </si>
  <si>
    <t>Gross Domestic Product at market prices</t>
  </si>
  <si>
    <t>Generation of income account  (at current prices; mln. roubles)</t>
  </si>
  <si>
    <t xml:space="preserve">Compensation of employees </t>
  </si>
  <si>
    <t xml:space="preserve">of which compensation of employees and mixed income, not observed by direct statistical methods -  total </t>
  </si>
  <si>
    <t>Taxes on production and import</t>
  </si>
  <si>
    <t xml:space="preserve">taxes on products  </t>
  </si>
  <si>
    <t xml:space="preserve">other taxes on products </t>
  </si>
  <si>
    <t>Subsidies for production and import (-)</t>
  </si>
  <si>
    <t xml:space="preserve">subsidies for products </t>
  </si>
  <si>
    <t>other subsidies for production</t>
  </si>
  <si>
    <t xml:space="preserve">Gross operating surplus and gross mixed income </t>
  </si>
  <si>
    <t>Allocation of primary income account  (at current prices; mln. roubles)</t>
  </si>
  <si>
    <t>of which net wages received abroad and paid to non-residents in Russia</t>
  </si>
  <si>
    <t xml:space="preserve">Taxes on production and import  </t>
  </si>
  <si>
    <t>Property income received from "the rest of the world"</t>
  </si>
  <si>
    <t>Property income transferred to "the rest of the world"</t>
  </si>
  <si>
    <t xml:space="preserve">Gross National Income </t>
  </si>
  <si>
    <t>Secondary distribution of income account (at current prices; mln. roubles)</t>
  </si>
  <si>
    <t xml:space="preserve">Resources </t>
  </si>
  <si>
    <t>Gross National Income</t>
  </si>
  <si>
    <t>Current transfers   received from "the rest of the world"</t>
  </si>
  <si>
    <t>Current transfers transferred to "the rest of the world"</t>
  </si>
  <si>
    <t xml:space="preserve">Gross Disposable Income </t>
  </si>
  <si>
    <t>Use of disposable income  account (at current prices; mln. roubles)</t>
  </si>
  <si>
    <t xml:space="preserve">Gross Disposable Income  </t>
  </si>
  <si>
    <t>Final consumption expenditure</t>
  </si>
  <si>
    <t>households</t>
  </si>
  <si>
    <t xml:space="preserve">non-profit institutions serving households </t>
  </si>
  <si>
    <t xml:space="preserve">Gross savings </t>
  </si>
  <si>
    <t>Capital account (at current prices; mln. roubles)</t>
  </si>
  <si>
    <t>Changes in liabilities and net worth</t>
  </si>
  <si>
    <t>Capital transfers  received from "the rest of the world"</t>
  </si>
  <si>
    <t>Capital transfers transferred to "the rest of the world" (-)</t>
  </si>
  <si>
    <t>Сhanges in assets</t>
  </si>
  <si>
    <r>
      <rPr>
        <sz val="10"/>
        <rFont val="Times New Roman"/>
        <family val="1"/>
      </rPr>
      <t>Gross fixed capital formation</t>
    </r>
    <r>
      <rPr>
        <vertAlign val="superscript"/>
        <sz val="10"/>
        <rFont val="Times New Roman"/>
        <family val="1"/>
      </rPr>
      <t>2)</t>
    </r>
  </si>
  <si>
    <t>Changes in inventories</t>
  </si>
  <si>
    <t>Acquisitions less disposals of non-produced non-financial assets</t>
  </si>
  <si>
    <t xml:space="preserve">Net lending (+), net borrowing (-) and statistical discrepancies </t>
  </si>
  <si>
    <t>Output by kind of economic activity  (at current prices; mln. roubles)</t>
  </si>
  <si>
    <t xml:space="preserve">Agriculture, hunting and forestry 
</t>
  </si>
  <si>
    <t>Fishing</t>
  </si>
  <si>
    <t>Electricity, gas and water supply</t>
  </si>
  <si>
    <t>Wholesale and retail trade; repair of motor vehicles, motorcycles and personal and household goods</t>
  </si>
  <si>
    <t xml:space="preserve">Hotels and restaurants </t>
  </si>
  <si>
    <t>Transport and communications</t>
  </si>
  <si>
    <t xml:space="preserve">Financial intermediation </t>
  </si>
  <si>
    <t>Real estate, renting and business activities</t>
  </si>
  <si>
    <t xml:space="preserve">Public administration and defence, compulsory social security 
</t>
  </si>
  <si>
    <t xml:space="preserve">Education </t>
  </si>
  <si>
    <t xml:space="preserve">Health and social work </t>
  </si>
  <si>
    <t xml:space="preserve">Other community, social and personal service activities  </t>
  </si>
  <si>
    <t xml:space="preserve">Activities of households </t>
  </si>
  <si>
    <t>Intermediate consumption  by kind of economic activity (at current prices; mln. roubles)</t>
  </si>
  <si>
    <t>Gross Domestic Product and Gross Value Added by kind of economic activity  (at current prices; mln. roubles)</t>
  </si>
  <si>
    <t xml:space="preserve">Gross Domestic Product at market prices </t>
  </si>
  <si>
    <t xml:space="preserve">   including:</t>
  </si>
  <si>
    <t xml:space="preserve">  Gross Value Added  
                                                                                                               </t>
  </si>
  <si>
    <t xml:space="preserve">  at basic prices
</t>
  </si>
  <si>
    <t xml:space="preserve">Taxes on products </t>
  </si>
  <si>
    <t>Subsidies for products ( - )</t>
  </si>
  <si>
    <t>Volume indices of output  by kind of economic activity (percent of previous year)</t>
  </si>
  <si>
    <t>Total at basic prices</t>
  </si>
  <si>
    <t>Volume indices of  Gross Domestic Product and Gross Value Added  by kind of economic activity (percent of previous year)</t>
  </si>
  <si>
    <t xml:space="preserve">Gross Value Added                                                                                                                 </t>
  </si>
  <si>
    <t xml:space="preserve">  at basic prices </t>
  </si>
  <si>
    <t xml:space="preserve">       including:</t>
  </si>
  <si>
    <t>Sector "Non-financial corporations"</t>
  </si>
  <si>
    <t>Sector "Financial corporations"</t>
  </si>
  <si>
    <t>Sector "Public administration"</t>
  </si>
  <si>
    <t>Sector "Households"</t>
  </si>
  <si>
    <t>Sector "Non-profit institutions serving households"</t>
  </si>
  <si>
    <t>Gross Value Added by kind of economic activity  (at current prices; mln. roubles)</t>
  </si>
  <si>
    <t>Compensation of employees (at current prices; mln. roubles)</t>
  </si>
  <si>
    <t>Total by kinds of economic activity</t>
  </si>
  <si>
    <t xml:space="preserve">Besides, hidden compensation and mixed income  
</t>
  </si>
  <si>
    <t xml:space="preserve">Total, including  hidden compensation and mixed income </t>
  </si>
  <si>
    <t>Other net taxes on production  (at current prices; mln. roubles)</t>
  </si>
  <si>
    <t>Total  by kinds of economic activity</t>
  </si>
  <si>
    <t>Gross operating surplus (at current prices; mln. roubles)</t>
  </si>
  <si>
    <t>Besides, compensation of employees and mixed income, not observed by direct statistical methods,  calculated by balance method (without distribution on kinds of economic activity)</t>
  </si>
  <si>
    <t>Use of Gross Domestic Product (at current prices; mln. roubles)</t>
  </si>
  <si>
    <t>Gross Domestic Product</t>
  </si>
  <si>
    <t>includfing:</t>
  </si>
  <si>
    <t>gross accumulation</t>
  </si>
  <si>
    <r>
      <rPr>
        <sz val="10"/>
        <rFont val="Times New Roman"/>
        <family val="1"/>
      </rPr>
      <t xml:space="preserve">gross fixed capital formation </t>
    </r>
    <r>
      <rPr>
        <vertAlign val="superscript"/>
        <sz val="10"/>
        <rFont val="Times New Roman"/>
        <family val="1"/>
      </rPr>
      <t>2);3)</t>
    </r>
  </si>
  <si>
    <t>changes in inventories</t>
  </si>
  <si>
    <t>net exports of goods and services</t>
  </si>
  <si>
    <t>exports</t>
  </si>
  <si>
    <t>imports</t>
  </si>
  <si>
    <t>statistical discrepancy</t>
  </si>
  <si>
    <t>Structure of use of Gross Domestic Product (at current prices; percent of total)</t>
  </si>
  <si>
    <t>final consumption expenditures</t>
  </si>
  <si>
    <r>
      <rPr>
        <sz val="10"/>
        <rFont val="Times New Roman"/>
        <family val="1"/>
      </rPr>
      <t>gross fixed capital formation</t>
    </r>
    <r>
      <rPr>
        <vertAlign val="superscript"/>
        <sz val="10"/>
        <rFont val="Times New Roman"/>
        <family val="1"/>
      </rPr>
      <t>2)</t>
    </r>
  </si>
  <si>
    <t>Volume indices of  components of use of Gross Domestic Product (percent of previous year)</t>
  </si>
  <si>
    <r>
      <rPr>
        <sz val="10"/>
        <rFont val="Times New Roman"/>
        <family val="1"/>
      </rPr>
      <t>gross fixed capital formation</t>
    </r>
    <r>
      <rPr>
        <vertAlign val="superscript"/>
        <sz val="10"/>
        <rFont val="Times New Roman"/>
        <family val="1"/>
      </rPr>
      <t>2);3)</t>
    </r>
  </si>
  <si>
    <r>
      <rPr>
        <sz val="10"/>
        <rFont val="Times New Roman"/>
        <family val="1"/>
      </rPr>
      <t>changes in inventories</t>
    </r>
    <r>
      <rPr>
        <vertAlign val="superscript"/>
        <sz val="10"/>
        <rFont val="Times New Roman"/>
        <family val="1"/>
      </rPr>
      <t>4)</t>
    </r>
  </si>
  <si>
    <t xml:space="preserve">… </t>
  </si>
  <si>
    <r>
      <rPr>
        <vertAlign val="superscript"/>
        <sz val="8"/>
        <rFont val="Times New Roman"/>
        <family val="1"/>
      </rPr>
      <t>1)</t>
    </r>
    <r>
      <rPr>
        <sz val="8"/>
        <rFont val="Times New Roman"/>
        <family val="1"/>
      </rPr>
      <t xml:space="preserve"> Hereinafter indicators of sector in resources or use with a sign (-) reduce total value.</t>
    </r>
  </si>
  <si>
    <r>
      <rPr>
        <vertAlign val="superscript"/>
        <sz val="8"/>
        <rFont val="Times New Roman"/>
        <family val="1"/>
      </rPr>
      <t>2)</t>
    </r>
    <r>
      <rPr>
        <sz val="8"/>
        <rFont val="Times New Roman"/>
        <family val="1"/>
      </rPr>
      <t>Including  acquisition less disposals of valuables.</t>
    </r>
  </si>
  <si>
    <r>
      <rPr>
        <vertAlign val="superscript"/>
        <sz val="8"/>
        <rFont val="Times New Roman"/>
        <family val="1"/>
      </rPr>
      <t>3)</t>
    </r>
    <r>
      <rPr>
        <sz val="8"/>
        <rFont val="Times New Roman"/>
        <family val="1"/>
      </rPr>
      <t xml:space="preserve"> Since 2011 taking into account the increase of cost limit of assets, concerning to material stocks, from 20 thou. roubles up to 40 thou. roubles, according to the Order of the Ministry of Finance of the Russian Federation # 186Н of 24.12.2010 "On amendments of normative legal acts on book keeping and annulment of the Order of the Ministry of Finance of the Russian Federation # 3 of January, 15, 1997".</t>
    </r>
  </si>
  <si>
    <r>
      <rPr>
        <vertAlign val="superscript"/>
        <sz val="8"/>
        <rFont val="Times New Roman"/>
        <family val="1"/>
      </rPr>
      <t xml:space="preserve">4) </t>
    </r>
    <r>
      <rPr>
        <sz val="8"/>
        <rFont val="Times New Roman"/>
        <family val="1"/>
      </rPr>
      <t>Indicator does not make economic sense.</t>
    </r>
  </si>
  <si>
    <t>National wealth</t>
  </si>
  <si>
    <r>
      <rPr>
        <sz val="10"/>
        <rFont val="Times New Roman"/>
        <family val="1"/>
      </rPr>
      <t>Fixed assets  at end of year by total book value</t>
    </r>
    <r>
      <rPr>
        <vertAlign val="superscript"/>
        <sz val="10"/>
        <rFont val="Times New Roman"/>
        <family val="1"/>
      </rPr>
      <t>1)</t>
    </r>
    <r>
      <rPr>
        <sz val="10"/>
        <rFont val="Times New Roman"/>
        <family val="1"/>
      </rPr>
      <t>, mln. roubles (before 1997  - bln. roubles)</t>
    </r>
  </si>
  <si>
    <t>Fixed assets of state ownership at end of year by total book value, mln. roubles (before 1997  - bln. roubles)</t>
  </si>
  <si>
    <t>Fixed assets of non-state ownership at end of year by total book value, mln. roubles (before 1997  - bln. roubles)</t>
  </si>
  <si>
    <t>Implementation of fixed assets, mln. roubles (before 1997  - bln. roubles)</t>
  </si>
  <si>
    <r>
      <rPr>
        <sz val="10"/>
        <rFont val="Times New Roman"/>
        <family val="1"/>
      </rPr>
      <t xml:space="preserve">Fixed assets  at end of year by total book value, by kind of economic activity </t>
    </r>
    <r>
      <rPr>
        <vertAlign val="superscript"/>
        <sz val="10"/>
        <rFont val="Times New Roman"/>
        <family val="1"/>
      </rPr>
      <t>1);2)</t>
    </r>
    <r>
      <rPr>
        <sz val="10"/>
        <rFont val="Times New Roman"/>
        <family val="1"/>
      </rPr>
      <t>, mln. roubles (before 1997  - bln. roubles)</t>
    </r>
  </si>
  <si>
    <t>fishing</t>
  </si>
  <si>
    <t>electricity, gas and water supply</t>
  </si>
  <si>
    <t xml:space="preserve">wholesale and retail trade; repair of motor vehicles, motorcycles and personal and household goods </t>
  </si>
  <si>
    <t>transport and communications</t>
  </si>
  <si>
    <t xml:space="preserve">public administration and defence; compulsory social security </t>
  </si>
  <si>
    <t xml:space="preserve">other community, social and personal service activities </t>
  </si>
  <si>
    <t xml:space="preserve">Fixed assets depreciation rate at end of year, percent </t>
  </si>
  <si>
    <r>
      <rPr>
        <sz val="10"/>
        <rFont val="Times New Roman"/>
        <family val="1"/>
      </rPr>
      <t>Share of fully depreciated fixed assets at end of year, percent of total fixed assets</t>
    </r>
    <r>
      <rPr>
        <vertAlign val="superscript"/>
        <sz val="10"/>
        <rFont val="Times New Roman"/>
        <family val="1"/>
      </rPr>
      <t>3)</t>
    </r>
  </si>
  <si>
    <r>
      <rPr>
        <sz val="10"/>
        <rFont val="Times New Roman"/>
        <family val="1"/>
      </rPr>
      <t>Fixed assets renovation rate (comparable prices)</t>
    </r>
    <r>
      <rPr>
        <vertAlign val="superscript"/>
        <sz val="10"/>
        <rFont val="Times New Roman"/>
        <family val="1"/>
      </rPr>
      <t>4);5)</t>
    </r>
    <r>
      <rPr>
        <sz val="10"/>
        <rFont val="Times New Roman"/>
        <family val="1"/>
      </rPr>
      <t>, percent</t>
    </r>
  </si>
  <si>
    <r>
      <rPr>
        <sz val="10"/>
        <rFont val="Times New Roman"/>
        <family val="1"/>
      </rPr>
      <t>Fixed assets disposal rate (comparable prices)</t>
    </r>
    <r>
      <rPr>
        <vertAlign val="superscript"/>
        <sz val="10"/>
        <rFont val="Times New Roman"/>
        <family val="1"/>
      </rPr>
      <t>4);5)</t>
    </r>
    <r>
      <rPr>
        <sz val="10"/>
        <rFont val="Times New Roman"/>
        <family val="1"/>
      </rPr>
      <t xml:space="preserve">, percent </t>
    </r>
  </si>
  <si>
    <r>
      <rPr>
        <sz val="10"/>
        <rFont val="Times New Roman"/>
        <family val="1"/>
      </rPr>
      <t>Volume indices of  fixed assets (comparable prices)</t>
    </r>
    <r>
      <rPr>
        <vertAlign val="superscript"/>
        <sz val="10"/>
        <rFont val="Times New Roman"/>
        <family val="1"/>
      </rPr>
      <t>4);6)</t>
    </r>
    <r>
      <rPr>
        <sz val="10"/>
        <rFont val="Times New Roman"/>
        <family val="1"/>
      </rPr>
      <t>, percent of previous year</t>
    </r>
  </si>
  <si>
    <r>
      <rPr>
        <vertAlign val="superscript"/>
        <sz val="8"/>
        <rFont val="Times New Roman"/>
        <family val="1"/>
      </rPr>
      <t>1)</t>
    </r>
    <r>
      <rPr>
        <sz val="8"/>
        <rFont val="Times New Roman"/>
        <family val="1"/>
      </rPr>
      <t xml:space="preserve"> Since 2011 - with due regard for the reassessment conducted at the end of year.</t>
    </r>
  </si>
  <si>
    <r>
      <rPr>
        <vertAlign val="superscript"/>
        <sz val="8"/>
        <rFont val="Times New Roman"/>
        <family val="1"/>
      </rPr>
      <t>2)</t>
    </r>
    <r>
      <rPr>
        <sz val="8"/>
        <rFont val="Times New Roman"/>
        <family val="1"/>
      </rPr>
      <t xml:space="preserve"> Since 2004 the indicators are being compiled by kinds of economic activity (using OKVED).</t>
    </r>
  </si>
  <si>
    <r>
      <rPr>
        <vertAlign val="superscript"/>
        <sz val="8"/>
        <rFont val="Times New Roman"/>
        <family val="1"/>
      </rPr>
      <t xml:space="preserve">3) </t>
    </r>
    <r>
      <rPr>
        <sz val="8"/>
        <rFont val="Times New Roman"/>
        <family val="1"/>
      </rPr>
      <t>Commercial organizations (excluding small businesses).</t>
    </r>
  </si>
  <si>
    <r>
      <rPr>
        <vertAlign val="superscript"/>
        <sz val="8"/>
        <rFont val="Times New Roman"/>
        <family val="1"/>
      </rPr>
      <t>4)</t>
    </r>
    <r>
      <rPr>
        <sz val="8"/>
        <rFont val="Times New Roman"/>
        <family val="1"/>
      </rPr>
      <t xml:space="preserve"> 2000 comparable prices.</t>
    </r>
  </si>
  <si>
    <r>
      <rPr>
        <vertAlign val="superscript"/>
        <sz val="8"/>
        <rFont val="Times New Roman"/>
        <family val="1"/>
      </rPr>
      <t>5)</t>
    </r>
    <r>
      <rPr>
        <sz val="8"/>
        <rFont val="Times New Roman"/>
        <family val="1"/>
      </rPr>
      <t xml:space="preserve"> 2014 data are presented without taking into account information on the Crimean Federal District.</t>
    </r>
  </si>
  <si>
    <r>
      <rPr>
        <vertAlign val="superscript"/>
        <sz val="8"/>
        <rFont val="Times New Roman"/>
        <family val="1"/>
      </rPr>
      <t>6)</t>
    </r>
    <r>
      <rPr>
        <sz val="8"/>
        <rFont val="Times New Roman"/>
        <family val="1"/>
      </rPr>
      <t xml:space="preserve"> In order to insure the statistical comparability the 2014 data on the Russian Federation are calculated without taking into account information on the  Republic of Crimea and city of Sevastopol.</t>
    </r>
  </si>
  <si>
    <t>__________
*) Since 2011 data are revised due to implementation of SNA 2008;  2014, 2015 data are compiled using SNA 2008 relevant to results of R&amp;D  and weapons systems.</t>
  </si>
  <si>
    <t xml:space="preserve">11. ENTERPRISES AND ORGANIZATIONS </t>
  </si>
  <si>
    <t>General overview of enterprises and organizations</t>
  </si>
  <si>
    <t>Number of enterprises and organizations according to data of state registration</t>
  </si>
  <si>
    <t>of which by ownership types:</t>
  </si>
  <si>
    <t>state</t>
  </si>
  <si>
    <t>municipal</t>
  </si>
  <si>
    <t>property of public and religious organizations (associations)</t>
  </si>
  <si>
    <t>other property types including mixed Russian, state corporations, foreign, joint Russian and foreign</t>
  </si>
  <si>
    <t>Number of enterprises and organizations according to data of state registration by kinds of economic activity:</t>
  </si>
  <si>
    <t xml:space="preserve">Agriculture, hunting and forestry </t>
  </si>
  <si>
    <t xml:space="preserve">Fishing </t>
  </si>
  <si>
    <t xml:space="preserve">mining of energy producing minerals </t>
  </si>
  <si>
    <t xml:space="preserve">mining except of energy producing minerals </t>
  </si>
  <si>
    <t>food products, including beverages, and tobacco</t>
  </si>
  <si>
    <t xml:space="preserve">textiles and textile products </t>
  </si>
  <si>
    <t>leather, leather products and footwear</t>
  </si>
  <si>
    <t>wood and wood products</t>
  </si>
  <si>
    <t xml:space="preserve">pulp, paper and paper products; publishing and printing </t>
  </si>
  <si>
    <t>coke and refined petroleum products</t>
  </si>
  <si>
    <t>chemical products</t>
  </si>
  <si>
    <t xml:space="preserve">rubber and plastics products </t>
  </si>
  <si>
    <t xml:space="preserve">other non-metallic mineral products </t>
  </si>
  <si>
    <t>basic metals and fabricated metal products</t>
  </si>
  <si>
    <t>of which manufacture of basic metals</t>
  </si>
  <si>
    <t xml:space="preserve">machinery and equipment </t>
  </si>
  <si>
    <t>electrical, electronic and optical equipment</t>
  </si>
  <si>
    <t xml:space="preserve">transport equipment </t>
  </si>
  <si>
    <t>motor vehicles, trailers and semi-trailers</t>
  </si>
  <si>
    <t xml:space="preserve">ships, aircraft and spacecraft and other transport equipment  </t>
  </si>
  <si>
    <t xml:space="preserve">Transport and communications </t>
  </si>
  <si>
    <t>of which communications</t>
  </si>
  <si>
    <t>Financial intermediation</t>
  </si>
  <si>
    <t xml:space="preserve">Public administration and defence, compulsory social security  </t>
  </si>
  <si>
    <t>Education</t>
  </si>
  <si>
    <t xml:space="preserve">Other community, social and personal service activities </t>
  </si>
  <si>
    <r>
      <rPr>
        <sz val="10"/>
        <rFont val="Times New Roman"/>
        <family val="1"/>
      </rPr>
      <t>Turnover of organizations by kind of economic activity ( at actual prices; bln. roubles)</t>
    </r>
    <r>
      <rPr>
        <vertAlign val="superscript"/>
        <sz val="10"/>
        <rFont val="Times New Roman"/>
        <family val="1"/>
      </rPr>
      <t>1)</t>
    </r>
  </si>
  <si>
    <t xml:space="preserve"> including:</t>
  </si>
  <si>
    <t xml:space="preserve">sale, maintenance and repair of motor vehicles and motorcycles </t>
  </si>
  <si>
    <t xml:space="preserve">commission trade, except sale of motor  vehicles and motorcycles </t>
  </si>
  <si>
    <t>retail trade, except sale of motor vehicles and motorcycles; repair of personal and household goods</t>
  </si>
  <si>
    <t xml:space="preserve">Real estate, renting and business activities </t>
  </si>
  <si>
    <r>
      <rPr>
        <sz val="10"/>
        <rFont val="Times New Roman"/>
        <family val="1"/>
      </rPr>
      <t>maintenance of housing stock</t>
    </r>
    <r>
      <rPr>
        <vertAlign val="superscript"/>
        <sz val="10"/>
        <rFont val="Times New Roman"/>
        <family val="1"/>
      </rPr>
      <t>2)</t>
    </r>
  </si>
  <si>
    <t>314,8 </t>
  </si>
  <si>
    <t xml:space="preserve">research and development </t>
  </si>
  <si>
    <r>
      <rPr>
        <vertAlign val="superscript"/>
        <sz val="8"/>
        <rFont val="Times New Roman"/>
        <family val="1"/>
      </rPr>
      <t xml:space="preserve">1)  </t>
    </r>
    <r>
      <rPr>
        <sz val="8"/>
        <rFont val="Times New Roman"/>
        <family val="1"/>
      </rPr>
      <t xml:space="preserve"> By main kind of activity without taking into account activities of  financial  organizations.</t>
    </r>
  </si>
  <si>
    <r>
      <rPr>
        <vertAlign val="superscript"/>
        <sz val="8"/>
        <rFont val="Times New Roman"/>
        <family val="1"/>
      </rPr>
      <t>2)</t>
    </r>
    <r>
      <rPr>
        <sz val="8"/>
        <rFont val="Times New Roman"/>
        <family val="1"/>
      </rPr>
      <t xml:space="preserve"> Excluding small businesses.</t>
    </r>
  </si>
  <si>
    <r>
      <rPr>
        <b/>
        <sz val="10"/>
        <rFont val="Times New Roman"/>
        <family val="1"/>
      </rPr>
      <t>Small entrepreneurship</t>
    </r>
    <r>
      <rPr>
        <b/>
        <vertAlign val="superscript"/>
        <sz val="10"/>
        <rFont val="Times New Roman"/>
        <family val="1"/>
      </rPr>
      <t>1)</t>
    </r>
  </si>
  <si>
    <t xml:space="preserve">Small enterprises (including microenterprises) , thou. </t>
  </si>
  <si>
    <t>Small enterprises (including microenterprises) by kind of economic activity, thou.</t>
  </si>
  <si>
    <t>Agriculture, hunting and forestry</t>
  </si>
  <si>
    <t>62.0</t>
  </si>
  <si>
    <t>Average number of employees  (Including external second job employees and employees performing work under civil law agreement) of small enterprises  (including 
microenterprises), thou. persons</t>
  </si>
  <si>
    <t xml:space="preserve">Turnover of small enterprises (including microenterprises), bln.  roubles </t>
  </si>
  <si>
    <r>
      <rPr>
        <sz val="10"/>
        <rFont val="Times New Roman"/>
        <family val="1"/>
      </rPr>
      <t>18933,8</t>
    </r>
    <r>
      <rPr>
        <vertAlign val="superscript"/>
        <sz val="10"/>
        <rFont val="Times New Roman"/>
        <family val="1"/>
      </rPr>
      <t>2)</t>
    </r>
  </si>
  <si>
    <r>
      <rPr>
        <vertAlign val="superscript"/>
        <sz val="8"/>
        <rFont val="Times New Roman"/>
        <family val="1"/>
      </rPr>
      <t xml:space="preserve">2) </t>
    </r>
    <r>
      <rPr>
        <sz val="8"/>
        <rFont val="Times New Roman"/>
        <family val="1"/>
      </rPr>
      <t xml:space="preserve">2010 - volume of revenues  from sales of goods (works, services) (without VAT and excises). </t>
    </r>
  </si>
  <si>
    <t xml:space="preserve">Number of organizations  with foreign capital participation </t>
  </si>
  <si>
    <r>
      <rPr>
        <sz val="10"/>
        <rFont val="Times New Roman"/>
        <family val="1"/>
      </rPr>
      <t>19880</t>
    </r>
    <r>
      <rPr>
        <vertAlign val="superscript"/>
        <sz val="10"/>
        <rFont val="Times New Roman"/>
        <family val="1"/>
      </rPr>
      <t>2)</t>
    </r>
  </si>
  <si>
    <r>
      <rPr>
        <sz val="10"/>
        <rFont val="Times New Roman"/>
        <family val="1"/>
      </rPr>
      <t>19852</t>
    </r>
    <r>
      <rPr>
        <vertAlign val="superscript"/>
        <sz val="10"/>
        <rFont val="Times New Roman"/>
        <family val="1"/>
      </rPr>
      <t>2)</t>
    </r>
  </si>
  <si>
    <r>
      <rPr>
        <sz val="10"/>
        <rFont val="Times New Roman"/>
        <family val="1"/>
      </rPr>
      <t>19650</t>
    </r>
    <r>
      <rPr>
        <vertAlign val="superscript"/>
        <sz val="10"/>
        <rFont val="Times New Roman"/>
        <family val="1"/>
      </rPr>
      <t>2)</t>
    </r>
  </si>
  <si>
    <r>
      <rPr>
        <sz val="10"/>
        <rFont val="Times New Roman"/>
        <family val="1"/>
      </rPr>
      <t>21417</t>
    </r>
    <r>
      <rPr>
        <vertAlign val="superscript"/>
        <sz val="10"/>
        <rFont val="Times New Roman"/>
        <family val="1"/>
      </rPr>
      <t>3)</t>
    </r>
  </si>
  <si>
    <r>
      <rPr>
        <sz val="10"/>
        <rFont val="Times New Roman"/>
        <family val="1"/>
      </rPr>
      <t>24025</t>
    </r>
    <r>
      <rPr>
        <vertAlign val="superscript"/>
        <sz val="10"/>
        <rFont val="Times New Roman"/>
        <family val="1"/>
      </rPr>
      <t>3)</t>
    </r>
  </si>
  <si>
    <r>
      <rPr>
        <sz val="10"/>
        <rFont val="Times New Roman"/>
        <family val="1"/>
      </rPr>
      <t>23520</t>
    </r>
    <r>
      <rPr>
        <vertAlign val="superscript"/>
        <sz val="10"/>
        <rFont val="Times New Roman"/>
        <family val="1"/>
      </rPr>
      <t>3)</t>
    </r>
  </si>
  <si>
    <t>Number of organizations  with foreign capital participation by kind of economic activity</t>
  </si>
  <si>
    <t xml:space="preserve"> Wholesale and retail trade; repair of motor vehicles, motorcycles and personal and household goods</t>
  </si>
  <si>
    <t xml:space="preserve">  Hotels and restaurants </t>
  </si>
  <si>
    <t xml:space="preserve"> Transport and communications</t>
  </si>
  <si>
    <t>Health and social work</t>
  </si>
  <si>
    <t>Average number of payroll workers (excluding external second-job employees)  of organizations  with foreign capital participation, thou.  persons</t>
  </si>
  <si>
    <t xml:space="preserve">Turnover of organizations  with foreign capital participation, bln. roubles </t>
  </si>
  <si>
    <r>
      <rPr>
        <vertAlign val="superscript"/>
        <sz val="8"/>
        <rFont val="Times New Roman"/>
        <family val="1"/>
      </rPr>
      <t>2)</t>
    </r>
    <r>
      <rPr>
        <sz val="8"/>
        <rFont val="Times New Roman"/>
        <family val="1"/>
      </rPr>
      <t xml:space="preserve"> Without microenterprises.</t>
    </r>
  </si>
  <si>
    <r>
      <rPr>
        <vertAlign val="superscript"/>
        <sz val="8"/>
        <rFont val="Times New Roman"/>
        <family val="1"/>
      </rPr>
      <t xml:space="preserve">3) </t>
    </r>
    <r>
      <rPr>
        <sz val="8"/>
        <rFont val="Times New Roman"/>
        <family val="1"/>
      </rPr>
      <t>Without financial activity enterprises.</t>
    </r>
  </si>
  <si>
    <t>Privatization</t>
  </si>
  <si>
    <t xml:space="preserve">Number of privatized state and municipal unitary enterprises, pcs. </t>
  </si>
  <si>
    <t>Number of privatized unitary enterprises, federal ownership</t>
  </si>
  <si>
    <t xml:space="preserve">Number of privatized unitary enterprises, ownership of constituent entities of the Russian Federation </t>
  </si>
  <si>
    <t>Number of privatized unitary enterprises, municipal ownership</t>
  </si>
  <si>
    <r>
      <rPr>
        <sz val="10"/>
        <rFont val="Times New Roman"/>
        <family val="1"/>
      </rPr>
      <t>Number of privatized property complexes of state and municipal unitary enterprises</t>
    </r>
    <r>
      <rPr>
        <vertAlign val="superscript"/>
        <sz val="10"/>
        <rFont val="Times New Roman"/>
        <family val="1"/>
      </rPr>
      <t>1)</t>
    </r>
  </si>
  <si>
    <r>
      <rPr>
        <sz val="10"/>
        <rFont val="Times New Roman"/>
        <family val="1"/>
      </rPr>
      <t>of which by ownership types</t>
    </r>
    <r>
      <rPr>
        <vertAlign val="superscript"/>
        <sz val="10"/>
        <rFont val="Times New Roman"/>
        <family val="1"/>
      </rPr>
      <t>2)</t>
    </r>
    <r>
      <rPr>
        <sz val="10"/>
        <rFont val="Times New Roman"/>
        <family val="1"/>
      </rPr>
      <t>:</t>
    </r>
  </si>
  <si>
    <t>federal</t>
  </si>
  <si>
    <t xml:space="preserve">constituent entities of the Russian Federation </t>
  </si>
  <si>
    <r>
      <rPr>
        <sz val="10"/>
        <rFont val="Times New Roman"/>
        <family val="1"/>
      </rPr>
      <t>Funds obtained from purchasers of state and municipal property</t>
    </r>
    <r>
      <rPr>
        <vertAlign val="superscript"/>
        <sz val="10"/>
        <rFont val="Times New Roman"/>
        <family val="1"/>
      </rPr>
      <t>3)</t>
    </r>
    <r>
      <rPr>
        <sz val="10"/>
        <rFont val="Times New Roman"/>
        <family val="1"/>
      </rPr>
      <t>, (mln. roubles; before 1998 - bln. roubles)</t>
    </r>
  </si>
  <si>
    <r>
      <rPr>
        <sz val="10"/>
        <rFont val="Times New Roman"/>
        <family val="1"/>
      </rPr>
      <t>74122,2</t>
    </r>
    <r>
      <rPr>
        <vertAlign val="superscript"/>
        <sz val="10"/>
        <rFont val="Times New Roman"/>
        <family val="1"/>
      </rPr>
      <t>4)</t>
    </r>
  </si>
  <si>
    <t xml:space="preserve">Funds transferred from purchasers of state and municipal property </t>
  </si>
  <si>
    <r>
      <rPr>
        <sz val="10"/>
        <rFont val="Times New Roman"/>
        <family val="1"/>
      </rPr>
      <t>23139,1</t>
    </r>
    <r>
      <rPr>
        <vertAlign val="superscript"/>
        <sz val="10"/>
        <rFont val="Times New Roman"/>
        <family val="1"/>
      </rPr>
      <t>5)</t>
    </r>
  </si>
  <si>
    <r>
      <rPr>
        <sz val="10"/>
        <rFont val="Times New Roman"/>
        <family val="1"/>
      </rPr>
      <t>89007,3</t>
    </r>
    <r>
      <rPr>
        <vertAlign val="superscript"/>
        <sz val="10"/>
        <rFont val="Times New Roman"/>
        <family val="1"/>
      </rPr>
      <t>5)</t>
    </r>
  </si>
  <si>
    <r>
      <rPr>
        <sz val="10"/>
        <rFont val="Times New Roman"/>
        <family val="1"/>
      </rPr>
      <t>109402,0</t>
    </r>
    <r>
      <rPr>
        <vertAlign val="superscript"/>
        <sz val="10"/>
        <rFont val="Times New Roman"/>
        <family val="1"/>
      </rPr>
      <t>5)</t>
    </r>
  </si>
  <si>
    <r>
      <rPr>
        <sz val="10"/>
        <rFont val="Times New Roman"/>
        <family val="1"/>
      </rPr>
      <t>73943,2</t>
    </r>
    <r>
      <rPr>
        <vertAlign val="superscript"/>
        <sz val="10"/>
        <rFont val="Times New Roman"/>
        <family val="1"/>
      </rPr>
      <t>4)</t>
    </r>
  </si>
  <si>
    <r>
      <rPr>
        <sz val="10"/>
        <rFont val="Times New Roman"/>
        <family val="1"/>
      </rPr>
      <t>Number of economic societies, created in result of transforming of state and municipal unitary enterprises</t>
    </r>
    <r>
      <rPr>
        <vertAlign val="superscript"/>
        <sz val="10"/>
        <rFont val="Times New Roman"/>
        <family val="1"/>
      </rPr>
      <t>6)</t>
    </r>
  </si>
  <si>
    <r>
      <rPr>
        <sz val="10"/>
        <rFont val="Times New Roman"/>
        <family val="1"/>
      </rPr>
      <t>of which by ownership types</t>
    </r>
    <r>
      <rPr>
        <vertAlign val="superscript"/>
        <sz val="10"/>
        <rFont val="Times New Roman"/>
        <family val="1"/>
      </rPr>
      <t>2)</t>
    </r>
  </si>
  <si>
    <t xml:space="preserve">Privatized dwellings, thou. </t>
  </si>
  <si>
    <t>Total floor area of privatized dwellings, mln. sq.m</t>
  </si>
  <si>
    <r>
      <rPr>
        <vertAlign val="superscript"/>
        <sz val="8"/>
        <rFont val="Times New Roman"/>
        <family val="1"/>
      </rPr>
      <t>2)</t>
    </r>
    <r>
      <rPr>
        <sz val="8"/>
        <rFont val="Times New Roman"/>
        <family val="1"/>
      </rPr>
      <t xml:space="preserve"> As of privatization date.</t>
    </r>
  </si>
  <si>
    <r>
      <rPr>
        <vertAlign val="superscript"/>
        <sz val="8"/>
        <rFont val="Times New Roman"/>
        <family val="1"/>
      </rPr>
      <t>3)</t>
    </r>
    <r>
      <rPr>
        <sz val="8"/>
        <rFont val="Times New Roman"/>
        <family val="1"/>
      </rPr>
      <t xml:space="preserve"> Including funds obtained from privatization of state and municipal property for previous years.               </t>
    </r>
  </si>
  <si>
    <r>
      <rPr>
        <vertAlign val="superscript"/>
        <sz val="8"/>
        <rFont val="Times New Roman"/>
        <family val="1"/>
      </rPr>
      <t xml:space="preserve">4) </t>
    </r>
    <r>
      <rPr>
        <sz val="8"/>
        <rFont val="Times New Roman"/>
        <family val="1"/>
      </rPr>
      <t>Only for organizations that present reports</t>
    </r>
  </si>
  <si>
    <r>
      <rPr>
        <vertAlign val="superscript"/>
        <sz val="8"/>
        <rFont val="Times New Roman"/>
        <family val="1"/>
      </rPr>
      <t xml:space="preserve">5) </t>
    </r>
    <r>
      <rPr>
        <sz val="8"/>
        <rFont val="Times New Roman"/>
        <family val="1"/>
      </rPr>
      <t>Including carry-overs of the previous year.</t>
    </r>
  </si>
  <si>
    <r>
      <rPr>
        <vertAlign val="superscript"/>
        <sz val="8"/>
        <rFont val="Times New Roman"/>
        <family val="1"/>
      </rPr>
      <t xml:space="preserve">6) </t>
    </r>
    <r>
      <rPr>
        <sz val="8"/>
        <rFont val="Times New Roman"/>
        <family val="1"/>
      </rPr>
      <t>Since 2012 taking into account the limited liability companies (LLC), created in process of privatization.</t>
    </r>
  </si>
  <si>
    <t>12. MINING AND QUARRYING, MANUFACTURING, ELECTRICITY, GAS AND WATER SUPPLY</t>
  </si>
  <si>
    <t xml:space="preserve">Main economic indicators </t>
  </si>
  <si>
    <t>Volume of own produced goods shipped, works performed and services rendered by kinds of  economic activity , bln. roubles:</t>
  </si>
  <si>
    <r>
      <rPr>
        <sz val="10"/>
        <rFont val="Times New Roman"/>
        <family val="1"/>
      </rPr>
      <t>Index of industrial production</t>
    </r>
    <r>
      <rPr>
        <vertAlign val="superscript"/>
        <sz val="10"/>
        <rFont val="Times New Roman"/>
        <family val="1"/>
      </rPr>
      <t>1)</t>
    </r>
    <r>
      <rPr>
        <sz val="10"/>
        <rFont val="Times New Roman"/>
        <family val="1"/>
      </rPr>
      <t>, percent of previous year</t>
    </r>
  </si>
  <si>
    <r>
      <rPr>
        <sz val="10"/>
        <rFont val="Times New Roman"/>
        <family val="1"/>
      </rPr>
      <t>Indices of industrial production  by  kinds of economic activities of C, D, E sections of OKVED (percent of previous year)</t>
    </r>
    <r>
      <rPr>
        <vertAlign val="superscript"/>
        <sz val="10"/>
        <rFont val="Times New Roman"/>
        <family val="1"/>
      </rPr>
      <t>2)</t>
    </r>
  </si>
  <si>
    <r>
      <rPr>
        <sz val="10"/>
        <rFont val="Times New Roman"/>
        <family val="1"/>
      </rPr>
      <t>Level of annual average production capacity use of organizations producing selected types of products of mining and manufacturing industries</t>
    </r>
    <r>
      <rPr>
        <vertAlign val="superscript"/>
        <sz val="10"/>
        <rFont val="Times New Roman"/>
        <family val="1"/>
      </rPr>
      <t>3)</t>
    </r>
    <r>
      <rPr>
        <sz val="10"/>
        <rFont val="Times New Roman"/>
        <family val="1"/>
      </rPr>
      <t>, percent</t>
    </r>
  </si>
  <si>
    <t>In accordance with the Russia classification of products ОК 005-93 (ОКP)</t>
  </si>
  <si>
    <t>Coal</t>
  </si>
  <si>
    <t>Coal conversion at processing plants</t>
  </si>
  <si>
    <t xml:space="preserve">Iron ore marketable </t>
  </si>
  <si>
    <t>Non-metallic building materials</t>
  </si>
  <si>
    <t>Meat</t>
  </si>
  <si>
    <t>Sausages</t>
  </si>
  <si>
    <t xml:space="preserve">Canned meat </t>
  </si>
  <si>
    <t>Canned fruits and vegetables</t>
  </si>
  <si>
    <t>Vegetable oil</t>
  </si>
  <si>
    <t>Margarine products</t>
  </si>
  <si>
    <t>Milk production (in milk equivalent)</t>
  </si>
  <si>
    <t xml:space="preserve">Butter </t>
  </si>
  <si>
    <t>Rennet cheese</t>
  </si>
  <si>
    <t>Canned milk</t>
  </si>
  <si>
    <t>Flour</t>
  </si>
  <si>
    <t>Groat</t>
  </si>
  <si>
    <t>Bread and bakery products</t>
  </si>
  <si>
    <t xml:space="preserve">White sugar of sugar beet </t>
  </si>
  <si>
    <t>Pasta products</t>
  </si>
  <si>
    <t>Confectionery</t>
  </si>
  <si>
    <t>Beer</t>
  </si>
  <si>
    <t>Soft drinks</t>
  </si>
  <si>
    <t>Mineral waters</t>
  </si>
  <si>
    <t>Fabrics, cotton, stern</t>
  </si>
  <si>
    <t>Woolen fabrics, ready</t>
  </si>
  <si>
    <t>Silk fabrics, ready</t>
  </si>
  <si>
    <t>Footwear</t>
  </si>
  <si>
    <t>Timber</t>
  </si>
  <si>
    <t>Plywood</t>
  </si>
  <si>
    <t>Particle boards</t>
  </si>
  <si>
    <t>Wood fiberboards</t>
  </si>
  <si>
    <t>Paper</t>
  </si>
  <si>
    <t>Cardboard</t>
  </si>
  <si>
    <t>Primary processing oil</t>
  </si>
  <si>
    <t>Mineral fertilizers (in terms 100% nutrients)</t>
  </si>
  <si>
    <t>Synthetic resin and plastics</t>
  </si>
  <si>
    <t>Paints and varnishes</t>
  </si>
  <si>
    <t>Automobile and agricultural vehicle, motor-bicycles and scooter tires</t>
  </si>
  <si>
    <t>Thermoplastic tubes and pipeline part (by weigt)</t>
  </si>
  <si>
    <t xml:space="preserve">Wall materials </t>
  </si>
  <si>
    <t>Cement</t>
  </si>
  <si>
    <t>Precast concrete</t>
  </si>
  <si>
    <t>Asbestos cement sheets  (slate)</t>
  </si>
  <si>
    <t>Asbestos-cement pipes and fittings</t>
  </si>
  <si>
    <t>Soft materials for roofing and insulating</t>
  </si>
  <si>
    <t>Cast iron</t>
  </si>
  <si>
    <t>Rolled  finished ferrous metals</t>
  </si>
  <si>
    <t>Steel pipes</t>
  </si>
  <si>
    <t xml:space="preserve">Steam turbines </t>
  </si>
  <si>
    <t>Vehicle-mounted cranes</t>
  </si>
  <si>
    <t>Metal cutting tools</t>
  </si>
  <si>
    <t>Personal computers, thou. pcs.</t>
  </si>
  <si>
    <t>Household refrigerators and freezers</t>
  </si>
  <si>
    <t>Vacuum cleaners</t>
  </si>
  <si>
    <t>AC motors with 63-355 mm rotational axis high</t>
  </si>
  <si>
    <t>Passenger cars</t>
  </si>
  <si>
    <t>Buses</t>
  </si>
  <si>
    <t>Freight wagons</t>
  </si>
  <si>
    <t>In accordance with the Russia classification of products by economic activity  ОК 034-2007 (ОКPD)</t>
  </si>
  <si>
    <t xml:space="preserve">  Non-metallic building materials</t>
  </si>
  <si>
    <t>Meat and edible offal of slaughtered animals and poultry</t>
  </si>
  <si>
    <r>
      <rPr>
        <sz val="10"/>
        <rFont val="Times New Roman"/>
        <family val="1"/>
      </rPr>
      <t>Vegetable oil unrefined</t>
    </r>
    <r>
      <rPr>
        <vertAlign val="superscript"/>
        <sz val="10"/>
        <rFont val="Times New Roman"/>
        <family val="1"/>
      </rPr>
      <t>4)</t>
    </r>
  </si>
  <si>
    <t>Butter and butter pasta</t>
  </si>
  <si>
    <t>Cheese and cheese products</t>
  </si>
  <si>
    <t>Condensed milk products</t>
  </si>
  <si>
    <t>Flours from cereals, vegetable and other plant mixture</t>
  </si>
  <si>
    <t>Groats</t>
  </si>
  <si>
    <t>White sugar, beet in the solid state</t>
  </si>
  <si>
    <r>
      <rPr>
        <sz val="10"/>
        <rFont val="Times New Roman"/>
        <family val="1"/>
      </rPr>
      <t>Beer, except dregs from brewing</t>
    </r>
    <r>
      <rPr>
        <vertAlign val="superscript"/>
        <sz val="10"/>
        <rFont val="Times New Roman"/>
        <family val="1"/>
      </rPr>
      <t>5)</t>
    </r>
  </si>
  <si>
    <t>Plastic fabric (including spun) ready</t>
  </si>
  <si>
    <t>Timber, sawn or chipped lengthwise, sliced or peeled, with thickness exceeding 6 mm; railway or tramway sleepers wood, impregnated</t>
  </si>
  <si>
    <t>Plywood consisting only of sheets of wood</t>
  </si>
  <si>
    <t>Particle board and similar board</t>
  </si>
  <si>
    <t xml:space="preserve"> Wood fiberboards and similar board</t>
  </si>
  <si>
    <t xml:space="preserve"> Paper</t>
  </si>
  <si>
    <t>Sulfuric acid, oleum</t>
  </si>
  <si>
    <t>Anhydrous ammonia</t>
  </si>
  <si>
    <t>Mineral or chemical fertilizers (in terms 100% nutrients)</t>
  </si>
  <si>
    <t>Plastics in primary forms</t>
  </si>
  <si>
    <t xml:space="preserve">Paints and similar materials for application coatings, polygraph paints and compositions
</t>
  </si>
  <si>
    <t>Chemical fibers and threads</t>
  </si>
  <si>
    <t>Tires, rubber tires and inners, new</t>
  </si>
  <si>
    <t>Pipes, tubes, hoses and fittings, polymer</t>
  </si>
  <si>
    <t>Cable plastic</t>
  </si>
  <si>
    <t>Plastic PVC (without cable)</t>
  </si>
  <si>
    <t>Non-refractory ceramic construction bricks</t>
  </si>
  <si>
    <t>Construction bricks (including stones) made of cement</t>
  </si>
  <si>
    <t>Wall small panels made of foamed concrete</t>
  </si>
  <si>
    <t>Wall big panels (includind basement wall panels) made of concrete</t>
  </si>
  <si>
    <t xml:space="preserve">
Portland cement, aluminous cement, slag and similar hydraulic cements
</t>
  </si>
  <si>
    <t>Structures and detail precast concrete</t>
  </si>
  <si>
    <t xml:space="preserve">Asbestos cement sheets wavy (goffered) (slate)
</t>
  </si>
  <si>
    <t>Materials for roofing and waterproofing, roll made of asphalt or similar materials (coal tar pitch, etc.)</t>
  </si>
  <si>
    <t>Steel</t>
  </si>
  <si>
    <t>Pipes, steel</t>
  </si>
  <si>
    <t>Steam turbines and other steam turbines</t>
  </si>
  <si>
    <t xml:space="preserve">Truck cranes </t>
  </si>
  <si>
    <t>Household vacuum cleaners</t>
  </si>
  <si>
    <t xml:space="preserve"> -</t>
  </si>
  <si>
    <t>Main line fright wagons</t>
  </si>
  <si>
    <t>Use of secondary combustive energy resources, mln. tons of fuel equivalent</t>
  </si>
  <si>
    <r>
      <rPr>
        <vertAlign val="superscript"/>
        <sz val="8"/>
        <rFont val="Times New Roman"/>
        <family val="1"/>
      </rPr>
      <t>1)</t>
    </r>
    <r>
      <rPr>
        <sz val="8"/>
        <rFont val="Times New Roman"/>
        <family val="1"/>
      </rPr>
      <t xml:space="preserve"> Aggregated production output index by activities «Mining and quarrying», «Manufacturing», «Electricity, gas and water supply».</t>
    </r>
  </si>
  <si>
    <r>
      <rPr>
        <vertAlign val="superscript"/>
        <sz val="8"/>
        <rFont val="Times New Roman"/>
        <family val="1"/>
      </rPr>
      <t xml:space="preserve">2) </t>
    </r>
    <r>
      <rPr>
        <sz val="8"/>
        <rFont val="Times New Roman"/>
        <family val="1"/>
      </rPr>
      <t>Excluding small businesses.</t>
    </r>
  </si>
  <si>
    <r>
      <rPr>
        <vertAlign val="superscript"/>
        <sz val="8"/>
        <rFont val="Times New Roman"/>
        <family val="1"/>
      </rPr>
      <t xml:space="preserve">3) </t>
    </r>
    <r>
      <rPr>
        <sz val="8"/>
        <rFont val="Times New Roman"/>
        <family val="1"/>
      </rPr>
      <t>Since 2012 including corn oil and its fractions without change of chemical composition.</t>
    </r>
  </si>
  <si>
    <r>
      <rPr>
        <vertAlign val="superscript"/>
        <sz val="8"/>
        <rFont val="Times New Roman"/>
        <family val="1"/>
      </rPr>
      <t>4)</t>
    </r>
    <r>
      <rPr>
        <sz val="8"/>
        <rFont val="Times New Roman"/>
        <family val="1"/>
      </rPr>
      <t xml:space="preserve">  Since 2012 - including beverages, produced on basis of  beer.</t>
    </r>
  </si>
  <si>
    <t>Coal mining, mln. tons</t>
  </si>
  <si>
    <t>by types</t>
  </si>
  <si>
    <t>hard coal</t>
  </si>
  <si>
    <t>brown coal</t>
  </si>
  <si>
    <t>Oil extracted, including gas condensate, mln. tons</t>
  </si>
  <si>
    <t>Natural gas extracted, bln. cu. m</t>
  </si>
  <si>
    <t>brown coal (lignite)</t>
  </si>
  <si>
    <t>Natural and associated petroleum  gas extracted, bln. cu. m</t>
  </si>
  <si>
    <t>Manufacture of several types of food products, including beverages, and tobacco</t>
  </si>
  <si>
    <t xml:space="preserve">Meat, including edible offal, I-st grade, thou. tons </t>
  </si>
  <si>
    <t xml:space="preserve">Vegetable oils, thou. tons </t>
  </si>
  <si>
    <t xml:space="preserve">Butter, thou. tons </t>
  </si>
  <si>
    <t xml:space="preserve">Bread and bakery products, thou. tons </t>
  </si>
  <si>
    <t xml:space="preserve">Confectionery, thou. tons </t>
  </si>
  <si>
    <t xml:space="preserve">White sugar, thou. tons </t>
  </si>
  <si>
    <t>Cotton fabrics, mln. sq. m</t>
  </si>
  <si>
    <t>Wool fabrics, mln. sq. m</t>
  </si>
  <si>
    <t>Silk fabrics, mln. sq. m</t>
  </si>
  <si>
    <t>Footwear, mln. pairs</t>
  </si>
  <si>
    <t>Synthetic or artificial fibers and filaments fabrics (including  staple), mln. sq. m</t>
  </si>
  <si>
    <t xml:space="preserve">Manufacture of leather, leather products and footwear  
</t>
  </si>
  <si>
    <t xml:space="preserve">Yuft leather goods, mln. sq. dm </t>
  </si>
  <si>
    <t xml:space="preserve">Yuft leather goods,  mln. sq. dm </t>
  </si>
  <si>
    <t xml:space="preserve">Manufacture of wood and products of wood </t>
  </si>
  <si>
    <t xml:space="preserve">Wood, thou. cu. m </t>
  </si>
  <si>
    <t xml:space="preserve">Plywood, thou. cu. m </t>
  </si>
  <si>
    <t>Particle boards, thou. standard  cu. m</t>
  </si>
  <si>
    <t>Fibreboards, mln. standard  cu. m</t>
  </si>
  <si>
    <t xml:space="preserve">Wood (excluding railway or tramway sleepers wooden in kind, impregnated), thou. cu. m </t>
  </si>
  <si>
    <t xml:space="preserve">Plywood consisting only of wood sheets, thou. cu. m </t>
  </si>
  <si>
    <t xml:space="preserve">Particle board and similar board of wood or other ligneous materials, thou. standard  cu. m </t>
  </si>
  <si>
    <t xml:space="preserve">Fibreboard of wood or other ligneous materials, mln. standard cu. m </t>
  </si>
  <si>
    <t>Manufacture of pulp, paper and paper products; publishing and printing</t>
  </si>
  <si>
    <t>Wood pulp  (by cooking), thou. tons</t>
  </si>
  <si>
    <t>Paper, thou. tons</t>
  </si>
  <si>
    <t>Cardboard, thou. tons</t>
  </si>
  <si>
    <t>Wood pulp and pulp of other fibrous materials, thou. tons</t>
  </si>
  <si>
    <t>Manufacture of coke and refined petroleum products</t>
  </si>
  <si>
    <t>Primary oil refining, mln. tons</t>
  </si>
  <si>
    <t>Gasoline, mln. tons</t>
  </si>
  <si>
    <t>Automobile gasoline, mln. tons</t>
  </si>
  <si>
    <t>Diesel fuel, mln. tons</t>
  </si>
  <si>
    <t>Heavy fuel oil, mln. tons</t>
  </si>
  <si>
    <t>Crude oil received for refining (primary oil refining), mln. tons</t>
  </si>
  <si>
    <t>Manufacture of chemical products</t>
  </si>
  <si>
    <t>Fertilizers mineral (in terms of 100% nutrients; thou. tons</t>
  </si>
  <si>
    <t>Synthetic resin and plastics, thou. tons</t>
  </si>
  <si>
    <t>Paints and varnishes, thou. tons</t>
  </si>
  <si>
    <t>Fertilizers mineral or chemical (in terms of 100% nutrients; thou. tons</t>
  </si>
  <si>
    <t>Plastics in primary forms, thou. tons</t>
  </si>
  <si>
    <t>Paints and varnishes and similar coating, printing ink and mastics, thou. tons</t>
  </si>
  <si>
    <t xml:space="preserve">Manufacture of rubber and plastic products </t>
  </si>
  <si>
    <t>Automobile and agricultural vehicle, motor-bicycles and scooter tires, mln. pcs.</t>
  </si>
  <si>
    <t xml:space="preserve">Thermoplastic tubes and pipeline parts, thou. tons </t>
  </si>
  <si>
    <t>Tires, rubber tires and inner tubes, new, mln. pcs.</t>
  </si>
  <si>
    <t xml:space="preserve">Polymer pipes, tubes, hoses and fittings, thou. tons </t>
  </si>
  <si>
    <t xml:space="preserve">Manufacture of other non-metallic 
mineral products 
</t>
  </si>
  <si>
    <t>Wall materials, bln. standard bricks</t>
  </si>
  <si>
    <t>including construction bricks</t>
  </si>
  <si>
    <t>Cement, mln. tons</t>
  </si>
  <si>
    <t>Structures and detail precast concrete, mln. cu. m</t>
  </si>
  <si>
    <t>Asbestos cement sheets  (slate), mln. standard tiles</t>
  </si>
  <si>
    <t>Asbestos-cement pipes and fittings, thou. km of standard pipes</t>
  </si>
  <si>
    <t>Soft materials for roofing and insulating, mln. sq. m</t>
  </si>
  <si>
    <t>Portland cement, aluminous cement, slag and similar hydraulic cements, mln. tons</t>
  </si>
  <si>
    <t>44,3</t>
  </si>
  <si>
    <t>50,4</t>
  </si>
  <si>
    <t>56,2</t>
  </si>
  <si>
    <t>61,7</t>
  </si>
  <si>
    <t>Non-refractory ceramic construction bricks, bln. standard bricks</t>
  </si>
  <si>
    <t>5,2</t>
  </si>
  <si>
    <t>5,5</t>
  </si>
  <si>
    <t>6,3</t>
  </si>
  <si>
    <t>7,0</t>
  </si>
  <si>
    <t>Construction bricks (including stones) made of cement, bln. standard bricks</t>
  </si>
  <si>
    <t>3,2</t>
  </si>
  <si>
    <t>3,5</t>
  </si>
  <si>
    <t>3,9</t>
  </si>
  <si>
    <t>Wall small panels made of foamed concrete, bln. standard bricks</t>
  </si>
  <si>
    <t>5,9</t>
  </si>
  <si>
    <t>7,4</t>
  </si>
  <si>
    <t>Wall big panels (includind basement wall panels) made of concrete, mln. standard bricks</t>
  </si>
  <si>
    <t xml:space="preserve">Structures and detail precast concrete, mln. cu. m </t>
  </si>
  <si>
    <t>17,8</t>
  </si>
  <si>
    <t>21,8</t>
  </si>
  <si>
    <t>23,6</t>
  </si>
  <si>
    <t>25,6</t>
  </si>
  <si>
    <t>Asbestos cement sheets wavy (goffered) (slate), mln. standard tiles</t>
  </si>
  <si>
    <t>7,5</t>
  </si>
  <si>
    <t>8,3</t>
  </si>
  <si>
    <t>8,0</t>
  </si>
  <si>
    <t>7,6</t>
  </si>
  <si>
    <t xml:space="preserve">Materials for roofing and waterproofing, roll made of asphalt or similar materials (coal tar pitch, etc.), mln. cu. m </t>
  </si>
  <si>
    <t xml:space="preserve">Manufacture of basic metals and fabricated metal products  </t>
  </si>
  <si>
    <t>Finished rolled ferrous metals, mln. tons</t>
  </si>
  <si>
    <t>Steel pipes, mln. tons</t>
  </si>
  <si>
    <t>Manufacture of machinery and equipment</t>
  </si>
  <si>
    <t>Steam turbines , mln. kW</t>
  </si>
  <si>
    <t>Household refrigerators and freezers, thou. pcs.</t>
  </si>
  <si>
    <t>Vacuum cleaners, thou. pcs.</t>
  </si>
  <si>
    <t>Metal cutting tools, thou. pcs.</t>
  </si>
  <si>
    <t>Steam turbines and other steam turbines,  mln. kW</t>
  </si>
  <si>
    <t xml:space="preserve">Manufacture of electrical machinery and apparatus, electronic and optical equipment   </t>
  </si>
  <si>
    <t>Personal desktop computers, thou. pcs.</t>
  </si>
  <si>
    <t>Manufacture of transport equipment</t>
  </si>
  <si>
    <t>Passenger cars, thou. pcs.</t>
  </si>
  <si>
    <t>Vehicle-mounted cranes, thou. pcs.</t>
  </si>
  <si>
    <t>Freight wagons, thou. pcs.</t>
  </si>
  <si>
    <t>Crane trucks, thou. pcs.</t>
  </si>
  <si>
    <t>Main line fright wagons, thou. pcs.</t>
  </si>
  <si>
    <t>Generation of electricity, bln. kWh</t>
  </si>
  <si>
    <t>Consumption of electricity, bln. kWh</t>
  </si>
  <si>
    <t>Generation of electricity at thermal power stations, bln. kWh</t>
  </si>
  <si>
    <t>Generation of electricity at hydro power stations, bln. kWh</t>
  </si>
  <si>
    <t>Generation of electricity at nuclear power stations, bln. kWh</t>
  </si>
  <si>
    <t>Generation of electricity at non-typical power stations, bln. kWh</t>
  </si>
  <si>
    <t>Capacity of power plantsй</t>
  </si>
  <si>
    <t>Capacity of all power plants,  bln. kW</t>
  </si>
  <si>
    <t>Capacity of thermal power stations, bln. kW</t>
  </si>
  <si>
    <t xml:space="preserve">Capacity of hydro power stations, bln. kW </t>
  </si>
  <si>
    <t>Capacity of nuclear power stations, bln. kW</t>
  </si>
  <si>
    <t>Capacity of non-typical power stations, mln. kW</t>
  </si>
  <si>
    <t>13. AGRICULTURE</t>
  </si>
  <si>
    <t>Agriculture</t>
  </si>
  <si>
    <t>Agricultural production by types of enterprises (at actual prices), bln.  roubles (before 1998  - trln. roubles)</t>
  </si>
  <si>
    <t xml:space="preserve">Enterprises of all types </t>
  </si>
  <si>
    <t>crop-growing</t>
  </si>
  <si>
    <t>animal husbandry</t>
  </si>
  <si>
    <t xml:space="preserve">Agricultural enterprises </t>
  </si>
  <si>
    <t xml:space="preserve">Household enterprises </t>
  </si>
  <si>
    <t>Peasant (farm) enterprises, individual entrepreneurs</t>
  </si>
  <si>
    <t>Indices of agricultural production by types of enterprises (at constant prices; percent of previous year)</t>
  </si>
  <si>
    <t>Acreage in agricultural crops at enterprises of all types, thou. hectares</t>
  </si>
  <si>
    <t xml:space="preserve">Grains and grain-legumes </t>
  </si>
  <si>
    <t xml:space="preserve">Industrial crops </t>
  </si>
  <si>
    <t>flax-fiber</t>
  </si>
  <si>
    <t>sugar beet</t>
  </si>
  <si>
    <t>oil crops</t>
  </si>
  <si>
    <t xml:space="preserve">      of which sunflower</t>
  </si>
  <si>
    <t>Potatoes, vegetables and melons</t>
  </si>
  <si>
    <t>potatoes</t>
  </si>
  <si>
    <t>vegetables  (without transplantation)</t>
  </si>
  <si>
    <t xml:space="preserve">Forage crops </t>
  </si>
  <si>
    <t>Complete fallow land</t>
  </si>
  <si>
    <t>Gross harvest of crop-growing products  at enterprises of all types, mln. tons</t>
  </si>
  <si>
    <t xml:space="preserve">Grains (weight after processing) </t>
  </si>
  <si>
    <t>Flax-fiber, thou. tons</t>
  </si>
  <si>
    <t>Sugar beet</t>
  </si>
  <si>
    <t>Sunflower seeds</t>
  </si>
  <si>
    <t>of which sunflower</t>
  </si>
  <si>
    <t>Potatoes</t>
  </si>
  <si>
    <t xml:space="preserve">Vegetables </t>
  </si>
  <si>
    <t xml:space="preserve">Yield of agricultural crops at enterprises of all types, centners per one hectare harvested </t>
  </si>
  <si>
    <t>Flax-fiber (fiber)</t>
  </si>
  <si>
    <t>oil seeds</t>
  </si>
  <si>
    <t xml:space="preserve">Acreage of fruit and berry plantations at enterprises of all types, thou. hectare  </t>
  </si>
  <si>
    <t xml:space="preserve">Acreage of grape plantations at enterprises of all types, thou. hectare  </t>
  </si>
  <si>
    <t>Gross harvest of  fruits and berries at enterprises of all types, thou. tons</t>
  </si>
  <si>
    <t>Gross harvest of grapes at enterprises of all types, thou. tons</t>
  </si>
  <si>
    <t>Livestock inventory at enterprises of all types (end of year), mln. heads</t>
  </si>
  <si>
    <t>Cattle</t>
  </si>
  <si>
    <t>including cows</t>
  </si>
  <si>
    <t>Hogs and pigs</t>
  </si>
  <si>
    <t>Sheep and goats</t>
  </si>
  <si>
    <t>Production of main animal husbandry products at enterprises of all types, thou. tons</t>
  </si>
  <si>
    <t>Livestock and poultry for slaughter (slaughter weight)</t>
  </si>
  <si>
    <t>Milk, mln.  tons</t>
  </si>
  <si>
    <t xml:space="preserve">Eggs, bln. pcs. </t>
  </si>
  <si>
    <t>Wool (physical weight)</t>
  </si>
  <si>
    <t>Honey</t>
  </si>
  <si>
    <t>Feed consumption in animal husbandry in terms of feed units at enterprises of all types, mln. tons</t>
  </si>
  <si>
    <t>Feed consumption in animal husbandry in terms of conditional heads of cattle at enterprises of all types, centner of feed units</t>
  </si>
  <si>
    <t>Milk yield per one cow at enterprises of all types, kg</t>
  </si>
  <si>
    <t xml:space="preserve">Average annual egg-laying capacity in agricultural enterprises, pcs. </t>
  </si>
  <si>
    <t xml:space="preserve">Average annual wool clip per sheep (physical weight), kg
</t>
  </si>
  <si>
    <t>Sale of crop-growing products by  agricultural enterprises</t>
  </si>
  <si>
    <t>Grain, mln. tons</t>
  </si>
  <si>
    <t>Sugar beet, thou. tons</t>
  </si>
  <si>
    <t>Oil seeds,  thou. tons</t>
  </si>
  <si>
    <t>Potatoes,  thou. tons</t>
  </si>
  <si>
    <t>Vegetables,  thou. tons</t>
  </si>
  <si>
    <t>Sale of animal husbandry  products by  agricultural enterprises</t>
  </si>
  <si>
    <t>Livestock and poultry (live weight), mln. tons</t>
  </si>
  <si>
    <t>Milk, mln. tons</t>
  </si>
  <si>
    <t>Eggs, bln. pcs.</t>
  </si>
  <si>
    <t>Forestry</t>
  </si>
  <si>
    <r>
      <rPr>
        <sz val="10"/>
        <rFont val="Times New Roman"/>
        <family val="1"/>
      </rPr>
      <t>Total area of forest fund’s lands and lands of other categories, where forests are located, (according to records at end of year)</t>
    </r>
    <r>
      <rPr>
        <vertAlign val="superscript"/>
        <sz val="10"/>
        <rFont val="Times New Roman"/>
        <family val="1"/>
      </rPr>
      <t>1)</t>
    </r>
    <r>
      <rPr>
        <sz val="10"/>
        <rFont val="Times New Roman"/>
        <family val="1"/>
      </rPr>
      <t xml:space="preserve">, mln. ha </t>
    </r>
  </si>
  <si>
    <r>
      <rPr>
        <sz val="10"/>
        <rFont val="Times New Roman"/>
        <family val="1"/>
      </rPr>
      <t>Forest land area (according to records at end of year)</t>
    </r>
    <r>
      <rPr>
        <vertAlign val="superscript"/>
        <sz val="10"/>
        <rFont val="Times New Roman"/>
        <family val="1"/>
      </rPr>
      <t>1)</t>
    </r>
    <r>
      <rPr>
        <sz val="10"/>
        <rFont val="Times New Roman"/>
        <family val="1"/>
      </rPr>
      <t>, mln. ha</t>
    </r>
    <r>
      <rPr>
        <vertAlign val="superscript"/>
        <sz val="10"/>
        <rFont val="Times New Roman"/>
        <family val="1"/>
      </rPr>
      <t xml:space="preserve"> </t>
    </r>
  </si>
  <si>
    <r>
      <rPr>
        <sz val="10"/>
        <rFont val="Times New Roman"/>
        <family val="1"/>
      </rPr>
      <t>Area covered with forest vegetation (according to records at end of year)</t>
    </r>
    <r>
      <rPr>
        <vertAlign val="superscript"/>
        <sz val="10"/>
        <rFont val="Times New Roman"/>
        <family val="1"/>
      </rPr>
      <t>1)</t>
    </r>
    <r>
      <rPr>
        <sz val="10"/>
        <rFont val="Times New Roman"/>
        <family val="1"/>
      </rPr>
      <t>, mln. ha</t>
    </r>
  </si>
  <si>
    <r>
      <rPr>
        <sz val="10"/>
        <rFont val="Times New Roman"/>
        <family val="1"/>
      </rPr>
      <t>Total wood stock (according to records at end of year)</t>
    </r>
    <r>
      <rPr>
        <vertAlign val="superscript"/>
        <sz val="10"/>
        <rFont val="Times New Roman"/>
        <family val="1"/>
      </rPr>
      <t>1)</t>
    </r>
    <r>
      <rPr>
        <sz val="10"/>
        <rFont val="Times New Roman"/>
        <family val="1"/>
      </rPr>
      <t>, bln. cu. m</t>
    </r>
  </si>
  <si>
    <t>Reforestation,  thou. ha</t>
  </si>
  <si>
    <t>Artificial reforestation (planting), thou. ha</t>
  </si>
  <si>
    <t>Protection of forests from hazardous organisms by a biological method,  thou. ha</t>
  </si>
  <si>
    <r>
      <rPr>
        <sz val="10"/>
        <rFont val="Times New Roman"/>
        <family val="1"/>
      </rPr>
      <t xml:space="preserve">Forest fires </t>
    </r>
    <r>
      <rPr>
        <vertAlign val="superscript"/>
        <sz val="10"/>
        <rFont val="Times New Roman"/>
        <family val="1"/>
      </rPr>
      <t>2)</t>
    </r>
    <r>
      <rPr>
        <sz val="10"/>
        <rFont val="Times New Roman"/>
        <family val="1"/>
      </rPr>
      <t>, thou.</t>
    </r>
  </si>
  <si>
    <r>
      <rPr>
        <sz val="10"/>
        <rFont val="Times New Roman"/>
        <family val="1"/>
      </rPr>
      <t>Area burned by forest fires</t>
    </r>
    <r>
      <rPr>
        <vertAlign val="superscript"/>
        <sz val="10"/>
        <rFont val="Times New Roman"/>
        <family val="1"/>
      </rPr>
      <t>2)</t>
    </r>
    <r>
      <rPr>
        <sz val="10"/>
        <rFont val="Times New Roman"/>
        <family val="1"/>
      </rPr>
      <t>, thou. ha</t>
    </r>
  </si>
  <si>
    <r>
      <rPr>
        <sz val="10"/>
        <rFont val="Times New Roman"/>
        <family val="1"/>
      </rPr>
      <t>Standing crop fired</t>
    </r>
    <r>
      <rPr>
        <vertAlign val="superscript"/>
        <sz val="10"/>
        <rFont val="Times New Roman"/>
        <family val="1"/>
      </rPr>
      <t>2)</t>
    </r>
    <r>
      <rPr>
        <sz val="10"/>
        <rFont val="Times New Roman"/>
        <family val="1"/>
      </rPr>
      <t>, mln. cu. m</t>
    </r>
  </si>
  <si>
    <t>14. FISHING</t>
  </si>
  <si>
    <t>Fish crop and  catch of water bioresources, thou. tons</t>
  </si>
  <si>
    <t>Live, fresh or chilled fish, thou. tons</t>
  </si>
  <si>
    <t>Crustaceans not frozen; oysters; other invertebrates, live, fresh or chilled,  thou. tons</t>
  </si>
  <si>
    <t>Other water bioresources,  thou. tons</t>
  </si>
  <si>
    <r>
      <rPr>
        <sz val="10"/>
        <rFont val="Times New Roman"/>
        <family val="1"/>
      </rPr>
      <t>Release of juvenile fish of  water bioresources</t>
    </r>
    <r>
      <rPr>
        <vertAlign val="superscript"/>
        <sz val="8"/>
        <rFont val="Times New Roman"/>
        <family val="1"/>
      </rPr>
      <t>1)</t>
    </r>
    <r>
      <rPr>
        <sz val="10"/>
        <rFont val="Times New Roman"/>
        <family val="1"/>
      </rPr>
      <t>, mln. pcs.</t>
    </r>
  </si>
  <si>
    <r>
      <rPr>
        <sz val="10"/>
        <rFont val="Times New Roman"/>
        <family val="1"/>
      </rPr>
      <t>Farming of fish seed</t>
    </r>
    <r>
      <rPr>
        <vertAlign val="superscript"/>
        <sz val="10"/>
        <rFont val="Times New Roman"/>
        <family val="1"/>
      </rPr>
      <t>2)</t>
    </r>
    <r>
      <rPr>
        <sz val="10"/>
        <rFont val="Times New Roman"/>
        <family val="1"/>
      </rPr>
      <t>,  thou. tons</t>
    </r>
  </si>
  <si>
    <t>Retail sale of fish and seafood, mln. roubles</t>
  </si>
  <si>
    <t>Retail sale of canned fish, mln. roubles</t>
  </si>
  <si>
    <r>
      <rPr>
        <vertAlign val="superscript"/>
        <sz val="8"/>
        <rFont val="Times New Roman"/>
        <family val="1"/>
      </rPr>
      <t xml:space="preserve">1)  </t>
    </r>
    <r>
      <rPr>
        <sz val="8"/>
        <rFont val="Times New Roman"/>
        <family val="1"/>
      </rPr>
      <t>Data source: the Federal Agency for Fishery.</t>
    </r>
  </si>
  <si>
    <r>
      <rPr>
        <vertAlign val="superscript"/>
        <sz val="8"/>
        <rFont val="Times New Roman"/>
        <family val="1"/>
      </rPr>
      <t xml:space="preserve">2) </t>
    </r>
    <r>
      <rPr>
        <sz val="8"/>
        <rFont val="Times New Roman"/>
        <family val="1"/>
      </rPr>
      <t xml:space="preserve"> Data of the Ministry of Agriculture of the Russian Federation.</t>
    </r>
  </si>
  <si>
    <t>15. CONSTRUCTION</t>
  </si>
  <si>
    <t>Activity of construction organizations</t>
  </si>
  <si>
    <r>
      <rPr>
        <sz val="10"/>
        <rFont val="Times New Roman"/>
        <family val="1"/>
      </rPr>
      <t>Volume of works performed by kind of economic activity «Construction»"</t>
    </r>
    <r>
      <rPr>
        <vertAlign val="superscript"/>
        <sz val="10"/>
        <rFont val="Times New Roman"/>
        <family val="1"/>
      </rPr>
      <t>1)</t>
    </r>
    <r>
      <rPr>
        <sz val="10"/>
        <rFont val="Times New Roman"/>
        <family val="1"/>
      </rPr>
      <t>, mln. roubles (before 1998 -bln. roubles)</t>
    </r>
  </si>
  <si>
    <r>
      <rPr>
        <sz val="10"/>
        <rFont val="Times New Roman"/>
        <family val="1"/>
      </rPr>
      <t>6148371</t>
    </r>
    <r>
      <rPr>
        <vertAlign val="superscript"/>
        <sz val="10"/>
        <rFont val="Times New Roman"/>
        <family val="1"/>
      </rPr>
      <t>2)</t>
    </r>
  </si>
  <si>
    <t>mixed Russian</t>
  </si>
  <si>
    <t>other</t>
  </si>
  <si>
    <r>
      <rPr>
        <sz val="10"/>
        <rFont val="Times New Roman"/>
        <family val="1"/>
      </rPr>
      <t>95,2</t>
    </r>
    <r>
      <rPr>
        <vertAlign val="superscript"/>
        <sz val="10"/>
        <rFont val="Times New Roman"/>
        <family val="1"/>
      </rPr>
      <t>5)</t>
    </r>
  </si>
  <si>
    <t>including by ownership types of organizations:</t>
  </si>
  <si>
    <t>Excavators, single bucket</t>
  </si>
  <si>
    <t>34,7</t>
  </si>
  <si>
    <t>Scrapers</t>
  </si>
  <si>
    <t>67,8</t>
  </si>
  <si>
    <t>Bulldozers, on tractors</t>
  </si>
  <si>
    <t>48,6</t>
  </si>
  <si>
    <t>Cranes, column</t>
  </si>
  <si>
    <t>55,1</t>
  </si>
  <si>
    <t>Cranes,  pneumatic wills</t>
  </si>
  <si>
    <t>51,5</t>
  </si>
  <si>
    <t>Cranes,  automobile</t>
  </si>
  <si>
    <t>40,0</t>
  </si>
  <si>
    <t xml:space="preserve">Caterpillar  cranes </t>
  </si>
  <si>
    <t>69,9</t>
  </si>
  <si>
    <t>Motor graders</t>
  </si>
  <si>
    <t>50,1</t>
  </si>
  <si>
    <t>Tractors</t>
  </si>
  <si>
    <t>53,7</t>
  </si>
  <si>
    <r>
      <rPr>
        <vertAlign val="superscript"/>
        <sz val="8"/>
        <rFont val="Times New Roman"/>
        <family val="1"/>
      </rPr>
      <t>1)</t>
    </r>
    <r>
      <rPr>
        <sz val="8"/>
        <rFont val="Times New Roman"/>
        <family val="1"/>
      </rPr>
      <t xml:space="preserve">  Compilation of data by kind of economic activity is being carried out since 2004, 1992-2003 data are recalculated time series of  indicator "Amount of works, executed under construction contracts".</t>
    </r>
  </si>
  <si>
    <r>
      <rPr>
        <vertAlign val="superscript"/>
        <sz val="8"/>
        <rFont val="Times New Roman"/>
        <family val="1"/>
      </rPr>
      <t>3)</t>
    </r>
    <r>
      <rPr>
        <sz val="8"/>
        <rFont val="Times New Roman"/>
        <family val="1"/>
      </rPr>
      <t xml:space="preserve"> 1992 data were not compiled.</t>
    </r>
  </si>
  <si>
    <r>
      <rPr>
        <vertAlign val="superscript"/>
        <sz val="8"/>
        <rFont val="Times New Roman"/>
        <family val="1"/>
      </rPr>
      <t>4)</t>
    </r>
    <r>
      <rPr>
        <sz val="8"/>
        <rFont val="Times New Roman"/>
        <family val="1"/>
      </rPr>
      <t xml:space="preserve">  In order to insure the statistical comparability the 2014 data on the Russian Federation  were compiled without taking into account information on the  Republic of Crimea and city of Sevastopol.</t>
    </r>
  </si>
  <si>
    <r>
      <t>Teachers at  public and municipal  general education establishments (except  evening (shift type) general   education establishments)</t>
    </r>
    <r>
      <rPr>
        <vertAlign val="superscript"/>
        <sz val="10"/>
        <rFont val="Times New Roman"/>
        <family val="1"/>
      </rPr>
      <t>2)</t>
    </r>
    <r>
      <rPr>
        <sz val="10"/>
        <rFont val="Times New Roman"/>
        <family val="1"/>
      </rPr>
      <t xml:space="preserve">, thou. persons </t>
    </r>
  </si>
  <si>
    <r>
      <t>Secondary vocational education establishments for training of middle ranking specialists</t>
    </r>
    <r>
      <rPr>
        <b/>
        <vertAlign val="superscript"/>
        <sz val="10"/>
        <rFont val="Times New Roman"/>
        <family val="1"/>
      </rPr>
      <t>1)</t>
    </r>
  </si>
  <si>
    <r>
      <t>surgeons</t>
    </r>
    <r>
      <rPr>
        <vertAlign val="superscript"/>
        <sz val="10"/>
        <rFont val="Times New Roman"/>
        <family val="1"/>
      </rPr>
      <t>3)</t>
    </r>
  </si>
  <si>
    <r>
      <t>paediatricians</t>
    </r>
    <r>
      <rPr>
        <vertAlign val="superscript"/>
        <sz val="10"/>
        <color indexed="8"/>
        <rFont val="Times New Roman"/>
        <family val="1"/>
      </rPr>
      <t>4)</t>
    </r>
  </si>
  <si>
    <r>
      <t>neurologists</t>
    </r>
    <r>
      <rPr>
        <vertAlign val="superscript"/>
        <sz val="10"/>
        <color indexed="8"/>
        <rFont val="Times New Roman"/>
        <family val="1"/>
      </rPr>
      <t>5)</t>
    </r>
  </si>
  <si>
    <r>
      <t>General population morbidity</t>
    </r>
    <r>
      <rPr>
        <vertAlign val="superscript"/>
        <sz val="10"/>
        <rFont val="Times New Roman"/>
        <family val="1"/>
      </rPr>
      <t>1)</t>
    </r>
  </si>
  <si>
    <r>
      <t xml:space="preserve">2) </t>
    </r>
    <r>
      <rPr>
        <sz val="8"/>
        <rFont val="Cambria"/>
        <family val="1"/>
      </rPr>
      <t>2014 data  are compiled without taking into account information on the Crimean Federal District.</t>
    </r>
  </si>
  <si>
    <t>Sanatorium-resort and recreation organizations</t>
  </si>
  <si>
    <r>
      <t>Persons accommodated in sanatorium-resort and recreation organizations</t>
    </r>
    <r>
      <rPr>
        <vertAlign val="superscript"/>
        <sz val="10"/>
        <rFont val="Times New Roman"/>
        <family val="1"/>
      </rPr>
      <t>8)</t>
    </r>
    <r>
      <rPr>
        <sz val="10"/>
        <rFont val="Times New Roman"/>
        <family val="1"/>
      </rPr>
      <t>, thou</t>
    </r>
  </si>
  <si>
    <r>
      <t>Persons accommodated in hotels and similar facilitiesя</t>
    </r>
    <r>
      <rPr>
        <vertAlign val="superscript"/>
        <sz val="10"/>
        <rFont val="Times New Roman"/>
        <family val="1"/>
      </rPr>
      <t>9)</t>
    </r>
    <r>
      <rPr>
        <sz val="10"/>
        <rFont val="Times New Roman"/>
        <family val="1"/>
      </rPr>
      <t>, thou.</t>
    </r>
  </si>
  <si>
    <r>
      <t>Number of travel agencies</t>
    </r>
    <r>
      <rPr>
        <vertAlign val="superscript"/>
        <sz val="10"/>
        <rFont val="Times New Roman"/>
        <family val="1"/>
      </rPr>
      <t>10)</t>
    </r>
  </si>
  <si>
    <r>
      <t>Tour packages sold to population</t>
    </r>
    <r>
      <rPr>
        <vertAlign val="superscript"/>
        <sz val="10"/>
        <rFont val="Times New Roman"/>
        <family val="1"/>
      </rPr>
      <t>10)</t>
    </r>
    <r>
      <rPr>
        <sz val="10"/>
        <rFont val="Times New Roman"/>
        <family val="1"/>
      </rPr>
      <t>,  thou</t>
    </r>
  </si>
  <si>
    <r>
      <t>Cost of tour packeges sold to population</t>
    </r>
    <r>
      <rPr>
        <vertAlign val="superscript"/>
        <sz val="10"/>
        <rFont val="Times New Roman"/>
        <family val="1"/>
      </rPr>
      <t>10)</t>
    </r>
    <r>
      <rPr>
        <sz val="10"/>
        <rFont val="Times New Roman"/>
        <family val="1"/>
      </rPr>
      <t>, mln. roubles</t>
    </r>
  </si>
  <si>
    <r>
      <t>Tourists served by travel agensies</t>
    </r>
    <r>
      <rPr>
        <vertAlign val="superscript"/>
        <sz val="10"/>
        <rFont val="Times New Roman"/>
        <family val="1"/>
      </rPr>
      <t>10)</t>
    </r>
    <r>
      <rPr>
        <sz val="10"/>
        <rFont val="Times New Roman"/>
        <family val="1"/>
      </rPr>
      <t>, thou. persons</t>
    </r>
  </si>
  <si>
    <r>
      <t xml:space="preserve">2) </t>
    </r>
    <r>
      <rPr>
        <sz val="8"/>
        <rFont val="Times New Roman"/>
        <family val="1"/>
      </rPr>
      <t xml:space="preserve">Since 2010 the Roscirk (the Russian Circus) began to take into account touring activity.  </t>
    </r>
  </si>
  <si>
    <r>
      <t>7)</t>
    </r>
    <r>
      <rPr>
        <sz val="8"/>
        <rFont val="Times New Roman"/>
        <family val="1"/>
      </rPr>
      <t xml:space="preserve"> Using Rosstat methodology. The Indicator is being produced since 2014.</t>
    </r>
  </si>
  <si>
    <r>
      <t>Number of outbound tourist travels</t>
    </r>
    <r>
      <rPr>
        <vertAlign val="superscript"/>
        <sz val="10"/>
        <rFont val="Times New Roman"/>
        <family val="1"/>
      </rPr>
      <t>7)</t>
    </r>
    <r>
      <rPr>
        <sz val="10"/>
        <rFont val="Times New Roman"/>
        <family val="1"/>
      </rPr>
      <t>, thou</t>
    </r>
  </si>
  <si>
    <r>
      <t>Number of inbound tourist travels</t>
    </r>
    <r>
      <rPr>
        <vertAlign val="superscript"/>
        <sz val="10"/>
        <rFont val="Times New Roman"/>
        <family val="1"/>
      </rPr>
      <t>7)</t>
    </r>
    <r>
      <rPr>
        <sz val="10"/>
        <rFont val="Times New Roman"/>
        <family val="1"/>
      </rPr>
      <t>, thou</t>
    </r>
  </si>
  <si>
    <r>
      <t>1)</t>
    </r>
    <r>
      <rPr>
        <vertAlign val="superscript"/>
        <sz val="10"/>
        <rFont val="Times New Roman"/>
        <family val="1"/>
      </rPr>
      <t xml:space="preserve">  </t>
    </r>
    <r>
      <rPr>
        <sz val="10"/>
        <rFont val="Times New Roman"/>
        <family val="1"/>
      </rPr>
      <t>2009 and 2011 - data of sample surveys with taking into account the recalculations;  2010 - data of the full-scale observation on activities of small and medium entrepreneurship. 2015 data will be published after summarizing information of  full-scale observation on activities of small and medium entrepreneurship.</t>
    </r>
  </si>
  <si>
    <r>
      <t>1)</t>
    </r>
    <r>
      <rPr>
        <sz val="8"/>
        <rFont val="Times New Roman"/>
        <family val="1"/>
      </rPr>
      <t xml:space="preserve"> 2015 data on consistent scope of enterprises are not compiled due to carrying out of the full-scale observation on activities of small and medium entrepreneurship and cancellation of sample surveys of microenterprises.</t>
    </r>
  </si>
  <si>
    <r>
      <t>Activity of organizations with foreign capital participation</t>
    </r>
    <r>
      <rPr>
        <b/>
        <vertAlign val="superscript"/>
        <sz val="10"/>
        <rFont val="Times New Roman"/>
        <family val="1"/>
      </rPr>
      <t>1)</t>
    </r>
  </si>
  <si>
    <t>Number of acting organizations and their territorially autonomous subdivisions (end of year)</t>
  </si>
  <si>
    <r>
      <t>Tight leather goods, mln. sq. dm</t>
    </r>
    <r>
      <rPr>
        <vertAlign val="superscript"/>
        <sz val="10"/>
        <rFont val="Times New Roman"/>
        <family val="1"/>
      </rPr>
      <t xml:space="preserve"> </t>
    </r>
  </si>
  <si>
    <t xml:space="preserve">Chrome leather goods, mln. sq. dm </t>
  </si>
  <si>
    <t xml:space="preserve">Tight leather good, mln. sq. dm </t>
  </si>
  <si>
    <t xml:space="preserve">Chrome leather goods,  mln. sq. dm </t>
  </si>
  <si>
    <r>
      <t>Use of mineral fertilizers for crops by agricultural enterprises</t>
    </r>
    <r>
      <rPr>
        <vertAlign val="superscript"/>
        <sz val="10"/>
        <rFont val="Times New Roman"/>
        <family val="1"/>
      </rPr>
      <t>1);2)</t>
    </r>
    <r>
      <rPr>
        <sz val="10"/>
        <rFont val="Times New Roman"/>
        <family val="1"/>
      </rPr>
      <t>, mln. tons</t>
    </r>
  </si>
  <si>
    <r>
      <t>Use of mineral fertilizers for crops per hectare by agricultural enterprises</t>
    </r>
    <r>
      <rPr>
        <vertAlign val="superscript"/>
        <sz val="10"/>
        <rFont val="Times New Roman"/>
        <family val="1"/>
      </rPr>
      <t>1);2)</t>
    </r>
    <r>
      <rPr>
        <sz val="10"/>
        <rFont val="Times New Roman"/>
        <family val="1"/>
      </rPr>
      <t>, kg</t>
    </r>
  </si>
  <si>
    <r>
      <t>Use of organic fertilizers for crops by agricultural enterprises</t>
    </r>
    <r>
      <rPr>
        <vertAlign val="superscript"/>
        <sz val="10"/>
        <rFont val="Times New Roman"/>
        <family val="1"/>
      </rPr>
      <t>1);2)</t>
    </r>
    <r>
      <rPr>
        <sz val="10"/>
        <rFont val="Times New Roman"/>
        <family val="1"/>
      </rPr>
      <t>, mln. tons</t>
    </r>
  </si>
  <si>
    <r>
      <t>Use of organic  fertilizers for crops per hectare by agricultural enterprises</t>
    </r>
    <r>
      <rPr>
        <vertAlign val="superscript"/>
        <sz val="10"/>
        <rFont val="Times New Roman"/>
        <family val="1"/>
      </rPr>
      <t>1);2)</t>
    </r>
    <r>
      <rPr>
        <sz val="10"/>
        <rFont val="Times New Roman"/>
        <family val="1"/>
      </rPr>
      <t>, kg</t>
    </r>
  </si>
  <si>
    <r>
      <t>1)</t>
    </r>
    <r>
      <rPr>
        <sz val="8"/>
        <rFont val="Times New Roman"/>
        <family val="1"/>
      </rPr>
      <t xml:space="preserve"> Since 2008 - without microenterprices. </t>
    </r>
  </si>
  <si>
    <r>
      <t>2)</t>
    </r>
    <r>
      <rPr>
        <sz val="8"/>
        <rFont val="Times New Roman"/>
        <family val="1"/>
      </rPr>
      <t xml:space="preserve"> 1991 - indicator was not compiled. </t>
    </r>
  </si>
  <si>
    <r>
      <t xml:space="preserve">3) </t>
    </r>
    <r>
      <rPr>
        <sz val="8"/>
        <rFont val="Times New Roman"/>
        <family val="1"/>
      </rPr>
      <t>Since 2011  - in weight after processing,  before 2011 - in initially received weight.</t>
    </r>
  </si>
  <si>
    <r>
      <t xml:space="preserve">1) </t>
    </r>
    <r>
      <rPr>
        <sz val="8"/>
        <rFont val="Times New Roman"/>
        <family val="1"/>
      </rPr>
      <t xml:space="preserve">Data source:the Federal Agency for Forestry Affairs. State accounting of forest resources up to 2007 was conducted once every five years, since 2007 - annually according  to the State Forest Registry. </t>
    </r>
  </si>
  <si>
    <r>
      <t>Export of fish, crustaceans, mollusks and other invertebrates</t>
    </r>
    <r>
      <rPr>
        <vertAlign val="superscript"/>
        <sz val="10"/>
        <rFont val="Times New Roman"/>
        <family val="1"/>
      </rPr>
      <t>3)</t>
    </r>
    <r>
      <rPr>
        <sz val="10"/>
        <rFont val="Times New Roman"/>
        <family val="1"/>
      </rPr>
      <t>, mln. US dollars</t>
    </r>
  </si>
  <si>
    <r>
      <t>Import of fish, crustaceans, mollusks and other invertebrates</t>
    </r>
    <r>
      <rPr>
        <vertAlign val="superscript"/>
        <sz val="10"/>
        <rFont val="Times New Roman"/>
        <family val="1"/>
      </rPr>
      <t>3)</t>
    </r>
    <r>
      <rPr>
        <sz val="10"/>
        <rFont val="Times New Roman"/>
        <family val="1"/>
      </rPr>
      <t>, mln. US dollars</t>
    </r>
  </si>
  <si>
    <r>
      <rPr>
        <vertAlign val="superscript"/>
        <sz val="8"/>
        <rFont val="Times New Roman"/>
        <family val="1"/>
      </rPr>
      <t>3)</t>
    </r>
    <r>
      <rPr>
        <sz val="8"/>
        <rFont val="Times New Roman"/>
        <family val="1"/>
      </rPr>
      <t xml:space="preserve"> Data of the Federal Customs Service with due regard to data on mutual trade of goods with EAEU country-members, including fish, crustaceans and mollusks, caught and sold outside customs control zone. 2010 data are published without taking into account the mutual trade between the Russian Federation and Republic of Kazakhstan for July-December, 2010 due to cancellation of customs processing of goods on russian-kazakhstan border since July 1, 2010.</t>
    </r>
  </si>
  <si>
    <r>
      <t xml:space="preserve">4) </t>
    </r>
    <r>
      <rPr>
        <sz val="8"/>
        <rFont val="Times New Roman"/>
        <family val="1"/>
      </rPr>
      <t>Data of the Federal Customs Service with due regard to data on mutual trade of goods with EAEU country-members.</t>
    </r>
  </si>
  <si>
    <r>
      <t xml:space="preserve">2) </t>
    </r>
    <r>
      <rPr>
        <sz val="8"/>
        <rFont val="Times New Roman"/>
        <family val="1"/>
      </rPr>
      <t>Including works, done by organizations and population as own account construction.</t>
    </r>
  </si>
  <si>
    <r>
      <t xml:space="preserve">5) </t>
    </r>
    <r>
      <rPr>
        <sz val="8"/>
        <rFont val="Times New Roman"/>
        <family val="1"/>
      </rPr>
      <t xml:space="preserve">Relative indicators were compiled for comparable scope of economic entities. </t>
    </r>
  </si>
  <si>
    <r>
      <t>Acting construction organizations</t>
    </r>
    <r>
      <rPr>
        <vertAlign val="superscript"/>
        <sz val="10"/>
        <rFont val="Times New Roman"/>
        <family val="1"/>
      </rPr>
      <t>6)</t>
    </r>
  </si>
  <si>
    <r>
      <t>Building machine fleet of construction organizations (share of machines with  expired asset life in total number of machines, percent)</t>
    </r>
    <r>
      <rPr>
        <vertAlign val="superscript"/>
        <sz val="10"/>
        <rFont val="Times New Roman"/>
        <family val="1"/>
      </rPr>
      <t>7)</t>
    </r>
  </si>
  <si>
    <r>
      <t>Volume of works performed by kind of economic activity «Construction»", percent of previous year (at constant prices)</t>
    </r>
    <r>
      <rPr>
        <vertAlign val="superscript"/>
        <sz val="10"/>
        <rFont val="Times New Roman"/>
        <family val="1"/>
      </rPr>
      <t>4)</t>
    </r>
  </si>
  <si>
    <r>
      <t>including by ownership types of organizations, (percent of total)</t>
    </r>
    <r>
      <rPr>
        <vertAlign val="superscript"/>
        <sz val="10"/>
        <rFont val="Times New Roman"/>
        <family val="1"/>
      </rPr>
      <t>3)</t>
    </r>
    <r>
      <rPr>
        <sz val="7"/>
        <rFont val="Arial"/>
        <family val="2"/>
      </rPr>
      <t>:</t>
    </r>
  </si>
  <si>
    <r>
      <t xml:space="preserve">2) </t>
    </r>
    <r>
      <rPr>
        <sz val="8"/>
        <rFont val="Times New Roman"/>
        <family val="1"/>
      </rPr>
      <t xml:space="preserve">2015 - data of the Federal Agency for Maritime and River Transport of Russia.  </t>
    </r>
  </si>
  <si>
    <r>
      <t>maritime</t>
    </r>
    <r>
      <rPr>
        <vertAlign val="superscript"/>
        <sz val="8"/>
        <rFont val="Times New Roman"/>
        <family val="1"/>
      </rPr>
      <t>1);2)</t>
    </r>
  </si>
  <si>
    <r>
      <t>inland water</t>
    </r>
    <r>
      <rPr>
        <vertAlign val="superscript"/>
        <sz val="8"/>
        <rFont val="Times New Roman"/>
        <family val="1"/>
      </rPr>
      <t>1);2)</t>
    </r>
  </si>
  <si>
    <r>
      <t>buses</t>
    </r>
    <r>
      <rPr>
        <vertAlign val="superscript"/>
        <sz val="10"/>
        <rFont val="Times New Roman"/>
        <family val="1"/>
      </rPr>
      <t>1)</t>
    </r>
  </si>
  <si>
    <r>
      <t>passenger taxi</t>
    </r>
    <r>
      <rPr>
        <vertAlign val="superscript"/>
        <sz val="10"/>
        <rFont val="Times New Roman"/>
        <family val="1"/>
      </rPr>
      <t>2)</t>
    </r>
  </si>
  <si>
    <r>
      <t>maritime</t>
    </r>
    <r>
      <rPr>
        <vertAlign val="superscript"/>
        <sz val="10"/>
        <rFont val="Times New Roman"/>
        <family val="1"/>
      </rPr>
      <t>3)</t>
    </r>
  </si>
  <si>
    <r>
      <t>inland water</t>
    </r>
    <r>
      <rPr>
        <vertAlign val="superscript"/>
        <sz val="10"/>
        <rFont val="Times New Roman"/>
        <family val="1"/>
      </rPr>
      <t>3)</t>
    </r>
  </si>
  <si>
    <r>
      <t>2)</t>
    </r>
    <r>
      <rPr>
        <sz val="8"/>
        <rFont val="Times New Roman"/>
        <family val="1"/>
      </rPr>
      <t xml:space="preserve"> Since 2010 data on  on legal entities (including small businesses).</t>
    </r>
  </si>
  <si>
    <r>
      <t xml:space="preserve">3) </t>
    </r>
    <r>
      <rPr>
        <sz val="8"/>
        <rFont val="Times New Roman"/>
        <family val="1"/>
      </rPr>
      <t>2015 - data of the Federal Agency for Maritime and River Transport of Russia.</t>
    </r>
  </si>
  <si>
    <r>
      <t xml:space="preserve"> 1)</t>
    </r>
    <r>
      <rPr>
        <sz val="8"/>
        <rFont val="Times New Roman"/>
        <family val="1"/>
      </rPr>
      <t xml:space="preserve"> Since 2000  data on legal entities and  individual entrepreneurs (including small businesses), transporting passengers by buses.</t>
    </r>
  </si>
  <si>
    <r>
      <t>Buses (end of year) at general  road transport organizations</t>
    </r>
    <r>
      <rPr>
        <vertAlign val="superscript"/>
        <sz val="10"/>
        <rFont val="Times New Roman"/>
        <family val="1"/>
      </rPr>
      <t>1)</t>
    </r>
    <r>
      <rPr>
        <sz val="10"/>
        <rFont val="Times New Roman"/>
        <family val="1"/>
      </rPr>
      <t>, thou. pcs.</t>
    </r>
  </si>
  <si>
    <r>
      <t>1)</t>
    </r>
    <r>
      <rPr>
        <sz val="8"/>
        <rFont val="Times New Roman"/>
        <family val="1"/>
      </rPr>
      <t xml:space="preserve"> С 2010 г. – general operating bases (own, rented, purchased by Lease Agreement etc.) of legal entities and  individual entrepreneurs (including small businesses), transporting passengers on regular routes.   </t>
    </r>
  </si>
  <si>
    <t>Commissioning of residential houses, constructed by house-building cooperatives, mln. sq. m of total floor space</t>
  </si>
  <si>
    <t>Share of  commissioned residential houses, constructed by house-building cooperatives, in total commissioned buildings, percent</t>
  </si>
  <si>
    <t>Commissioned residential houses in towns and urban settlements,mln. sq. m of total floor space</t>
  </si>
  <si>
    <t>Commissioned residential houses in rural area, mln. sq. m of total floor space</t>
  </si>
  <si>
    <t>Commissioned residential houses in towns and urban settlements, constructed by population at own expenses and credits, mln. sq. m of total floor space</t>
  </si>
  <si>
    <t>Commissioned residential houses in rural area, constructed by population at own expenses and credits, mln. sq. m of total floor space</t>
  </si>
  <si>
    <r>
      <rPr>
        <sz val="10"/>
        <rFont val="Times New Roman"/>
        <family val="1"/>
      </rPr>
      <t>Commissioned residential houses  per 1000 population</t>
    </r>
    <r>
      <rPr>
        <vertAlign val="superscript"/>
        <sz val="10"/>
        <rFont val="Times New Roman"/>
        <family val="1"/>
      </rPr>
      <t>2)</t>
    </r>
    <r>
      <rPr>
        <sz val="10"/>
        <rFont val="Times New Roman"/>
        <family val="1"/>
      </rPr>
      <t>, sq. m of total floor space:</t>
    </r>
  </si>
  <si>
    <t>in towns and urban settlements and in rural area</t>
  </si>
  <si>
    <t>in towns and urban settlements</t>
  </si>
  <si>
    <t>in rural area</t>
  </si>
  <si>
    <t>Commissioned residential houses, constructed by organizations of different ownership types , mln. sq. m of total floor space, including:</t>
  </si>
  <si>
    <t>state-owned, of which:</t>
  </si>
  <si>
    <t xml:space="preserve">federal </t>
  </si>
  <si>
    <t xml:space="preserve">property of constituent entities of  the Russian Federation
</t>
  </si>
  <si>
    <t xml:space="preserve">municipal </t>
  </si>
  <si>
    <t>by population at own expenses and credits</t>
  </si>
  <si>
    <t xml:space="preserve">Constructed apartments, thou. </t>
  </si>
  <si>
    <t>Average size of apartments, sq. m   of total floor space</t>
  </si>
  <si>
    <t xml:space="preserve">Apartments, constructed by house-building cooperatives, thou. </t>
  </si>
  <si>
    <t>Average size of apartments, constructed by house-building cooperatives, sq. m of total floor space</t>
  </si>
  <si>
    <t xml:space="preserve">Apartments, constructed by population at own expenses and credits, thou. </t>
  </si>
  <si>
    <t>Average size of apartments, constructed by population at own expenses and credits, sq. m of total floor space</t>
  </si>
  <si>
    <t>Residential houses under construction in progress (except constructed by population), thou.</t>
  </si>
  <si>
    <t>Total floor space of residential houses under construction in progress (except constructed by population), mln. sq. m</t>
  </si>
  <si>
    <t>Commissioned social and cultural facilities:</t>
  </si>
  <si>
    <t>general education establishments, thou. pupil places</t>
  </si>
  <si>
    <t xml:space="preserve">pre-school education establishments, thou. places </t>
  </si>
  <si>
    <t xml:space="preserve"> hospitals, thou. beds</t>
  </si>
  <si>
    <t>polyclinics (out-patient facilities), thou. visits per shift</t>
  </si>
  <si>
    <t>cultural establishments, clubs, thou. seats</t>
  </si>
  <si>
    <t>Commissioned higher, secondary and primary vocational education institutions and establishments</t>
  </si>
  <si>
    <t>higher  vocational education establishments, thou. sq. m of total floor space of educational and laboratory buildings</t>
  </si>
  <si>
    <t>vocational education establishments:</t>
  </si>
  <si>
    <t>secondary vocational education establishments, thou. sq. m of total floor space of educational and laboratory buildings</t>
  </si>
  <si>
    <t xml:space="preserve">primary vocational education establishments, thou. pupil places
</t>
  </si>
  <si>
    <r>
      <rPr>
        <vertAlign val="superscript"/>
        <sz val="8"/>
        <rFont val="Times New Roman"/>
        <family val="1"/>
      </rPr>
      <t xml:space="preserve">1) </t>
    </r>
    <r>
      <rPr>
        <sz val="8"/>
        <rFont val="Times New Roman"/>
        <family val="1"/>
      </rPr>
      <t xml:space="preserve">Data on commissioning of production capacities, residential houses, social and cultural facilities include commissioning due to construction and reconstruction. </t>
    </r>
  </si>
  <si>
    <t>16. TRANSPORT</t>
  </si>
  <si>
    <t>Freight shipments</t>
  </si>
  <si>
    <t>Freight shipment by all transport modes, mln. tons:</t>
  </si>
  <si>
    <t>railway</t>
  </si>
  <si>
    <t>road</t>
  </si>
  <si>
    <t>gas pipelines</t>
  </si>
  <si>
    <t>oil pipelines</t>
  </si>
  <si>
    <t>oil products pipelines</t>
  </si>
  <si>
    <t>public airlines (since 2000 including freigt of nonscheduled carriers)</t>
  </si>
  <si>
    <t>Freight turnover by all transport modes, bln. ton- km</t>
  </si>
  <si>
    <r>
      <rPr>
        <vertAlign val="superscript"/>
        <sz val="8"/>
        <rFont val="Times New Roman"/>
        <family val="1"/>
      </rPr>
      <t>1)</t>
    </r>
    <r>
      <rPr>
        <sz val="8"/>
        <rFont val="Times New Roman"/>
        <family val="1"/>
      </rPr>
      <t xml:space="preserve"> Since 2012 maritime transport - including freight of mixed navigation (river-sea) vessels, inland water - including freight of mixed navigation (river-sea) vessels.</t>
    </r>
  </si>
  <si>
    <t>Passenger transportation</t>
  </si>
  <si>
    <t>Passenger transportation by all public transport modes, mln. persons</t>
  </si>
  <si>
    <t>tramway</t>
  </si>
  <si>
    <t>trolleybus</t>
  </si>
  <si>
    <t>subway</t>
  </si>
  <si>
    <t>public airlines (since 2000 including passenger transpoprtation of nonscheduled carriers)</t>
  </si>
  <si>
    <t>Passenger turnover by all public transport modes, bln. passenger-km</t>
  </si>
  <si>
    <t xml:space="preserve">public airlines </t>
  </si>
  <si>
    <t xml:space="preserve">Transport fleet </t>
  </si>
  <si>
    <t>Load carrier vehicles (end of year) at general  road transport organizations, thou. pcs.</t>
  </si>
  <si>
    <t>Load carrier vehicles (end of year) owned by individuals (since 1997 - data of the State Road Inspection (GIBDD), thou. pcs.</t>
  </si>
  <si>
    <t>Passenger cars (end of year)  owned by individuals, thou. pcs.</t>
  </si>
  <si>
    <t>Passenger cars (end of year)  owned by individuals per 1000 population (since 1997 - data of the State Road Inspection (GIBDD), pcs.</t>
  </si>
  <si>
    <t>Tramway carriages (end of yea), thou. pcs.</t>
  </si>
  <si>
    <t>Trolleybuses (end of yea), thou. pcs.</t>
  </si>
  <si>
    <t>Subway carriages (end of yea), thou. pcs.</t>
  </si>
  <si>
    <t>Transport lines</t>
  </si>
  <si>
    <r>
      <rPr>
        <sz val="10"/>
        <rFont val="Times New Roman"/>
        <family val="1"/>
      </rPr>
      <t>Operational length of public railroad tracks (end of year)</t>
    </r>
    <r>
      <rPr>
        <vertAlign val="superscript"/>
        <sz val="10"/>
        <rFont val="Times New Roman"/>
        <family val="1"/>
      </rPr>
      <t>1)</t>
    </r>
    <r>
      <rPr>
        <sz val="10"/>
        <rFont val="Times New Roman"/>
        <family val="1"/>
      </rPr>
      <t>, thou. km</t>
    </r>
  </si>
  <si>
    <r>
      <rPr>
        <sz val="10"/>
        <rFont val="Times New Roman"/>
        <family val="1"/>
      </rPr>
      <t xml:space="preserve">Length of public motor roads </t>
    </r>
    <r>
      <rPr>
        <vertAlign val="superscript"/>
        <sz val="10"/>
        <rFont val="Times New Roman"/>
        <family val="1"/>
      </rPr>
      <t>2)</t>
    </r>
    <r>
      <rPr>
        <sz val="10"/>
        <rFont val="Times New Roman"/>
        <family val="1"/>
      </rPr>
      <t xml:space="preserve"> (end of year), thou. km</t>
    </r>
  </si>
  <si>
    <t>Operational length of tramway lines (end of year), thou. km</t>
  </si>
  <si>
    <t>Operational length trolleybus lines (end of year), thou. km</t>
  </si>
  <si>
    <t>Operational length of subway lines (end of year), km</t>
  </si>
  <si>
    <t>Length of gas pipelines (end of year), thou. km</t>
  </si>
  <si>
    <t>Length of oil pipelines (end of year), thou. km</t>
  </si>
  <si>
    <r>
      <rPr>
        <sz val="10"/>
        <rFont val="Times New Roman"/>
        <family val="1"/>
      </rPr>
      <t>Length of oil products pipelines (end of year)</t>
    </r>
    <r>
      <rPr>
        <vertAlign val="superscript"/>
        <sz val="10"/>
        <rFont val="Times New Roman"/>
        <family val="1"/>
      </rPr>
      <t>3)</t>
    </r>
    <r>
      <rPr>
        <sz val="10"/>
        <rFont val="Times New Roman"/>
        <family val="1"/>
      </rPr>
      <t>, thou. km</t>
    </r>
  </si>
  <si>
    <t>Length of Inland navigable waterways (end of year), thou. km</t>
  </si>
  <si>
    <r>
      <rPr>
        <vertAlign val="superscript"/>
        <sz val="8"/>
        <rFont val="Times New Roman"/>
        <family val="1"/>
      </rPr>
      <t>1)</t>
    </r>
    <r>
      <rPr>
        <sz val="8"/>
        <rFont val="Times New Roman"/>
        <family val="1"/>
      </rPr>
      <t xml:space="preserve">  Including the length of railroad tracks, beyond the territory of the Russian Federation.</t>
    </r>
  </si>
  <si>
    <r>
      <rPr>
        <vertAlign val="superscript"/>
        <sz val="8"/>
        <rFont val="Times New Roman"/>
        <family val="1"/>
      </rPr>
      <t>2)</t>
    </r>
    <r>
      <rPr>
        <sz val="8"/>
        <rFont val="Times New Roman"/>
        <family val="1"/>
      </rPr>
      <t xml:space="preserve"> Since 2010 - including local highways; since 2012 - including the length of streets.</t>
    </r>
  </si>
  <si>
    <r>
      <rPr>
        <vertAlign val="superscript"/>
        <sz val="8"/>
        <rFont val="Times New Roman"/>
        <family val="1"/>
      </rPr>
      <t xml:space="preserve">3) </t>
    </r>
    <r>
      <rPr>
        <sz val="8"/>
        <rFont val="Times New Roman"/>
        <family val="1"/>
      </rPr>
      <t>Since 2011 - including oil products pipelines on territories of foreign states.</t>
    </r>
  </si>
  <si>
    <t>Transport accidents</t>
  </si>
  <si>
    <r>
      <rPr>
        <sz val="10"/>
        <rFont val="Times New Roman"/>
        <family val="1"/>
      </rPr>
      <t>Deaths in traffic accidents at roads and streets</t>
    </r>
    <r>
      <rPr>
        <vertAlign val="superscript"/>
        <sz val="10"/>
        <rFont val="Times New Roman"/>
        <family val="1"/>
      </rPr>
      <t>1)</t>
    </r>
    <r>
      <rPr>
        <sz val="10"/>
        <rFont val="Times New Roman"/>
        <family val="1"/>
      </rPr>
      <t>, persons</t>
    </r>
  </si>
  <si>
    <t>Injuries in traffic accidents at roads and streets, persons</t>
  </si>
  <si>
    <r>
      <rPr>
        <vertAlign val="superscript"/>
        <sz val="8"/>
        <rFont val="Times New Roman"/>
        <family val="1"/>
      </rPr>
      <t>1)</t>
    </r>
    <r>
      <rPr>
        <sz val="8"/>
        <rFont val="Times New Roman"/>
        <family val="1"/>
      </rPr>
      <t xml:space="preserve"> Since 2009 - deaths on the spot of accident or from its consequences within 30 consecutive days (before 2009 – within 7 days).</t>
    </r>
  </si>
  <si>
    <t>Dispatch (outbound traffic), mln:</t>
  </si>
  <si>
    <t xml:space="preserve">written correspondence </t>
  </si>
  <si>
    <t>publications</t>
  </si>
  <si>
    <t>parcels</t>
  </si>
  <si>
    <t>postal money remittances and pension payments</t>
  </si>
  <si>
    <t>Volume of communication services  - total, mln. roubles</t>
  </si>
  <si>
    <t xml:space="preserve">postal </t>
  </si>
  <si>
    <t>courier</t>
  </si>
  <si>
    <t>local telephone communication</t>
  </si>
  <si>
    <t>services of all types of payphones</t>
  </si>
  <si>
    <t>intercity, intra-zone and international  telephone communication</t>
  </si>
  <si>
    <t>documental communication</t>
  </si>
  <si>
    <t>radio communication, radio broadcasting, television and satellite communication</t>
  </si>
  <si>
    <t>wire broadcasting</t>
  </si>
  <si>
    <t>mobile communication</t>
  </si>
  <si>
    <t>connection and traffic transmission</t>
  </si>
  <si>
    <t>maintenance of regulation of use of a radio-frequency spectrum and radio-electronic means</t>
  </si>
  <si>
    <t>Volume of communication services rendered to population - total, mln.  roubles</t>
  </si>
  <si>
    <t>postal</t>
  </si>
  <si>
    <t>Mailboxes per 10 000 population:</t>
  </si>
  <si>
    <t>urban area</t>
  </si>
  <si>
    <t>rural area</t>
  </si>
  <si>
    <t>Capacity of installed telephone stations  - total, thou. numbers</t>
  </si>
  <si>
    <t>Phone sets (including payphones) of public telephone network – total, thou. pcs.</t>
  </si>
  <si>
    <t>Share of phone sets having access to automatic intercity telephone station  in total number of  phone sets, percent:</t>
  </si>
  <si>
    <t>All types of payphones as part of total number of phone sets of public telephone network - total, thou. pcs.</t>
  </si>
  <si>
    <t>в том числе:</t>
  </si>
  <si>
    <t>Home telephone sets as part of total number of phone sets of public telephone network - total, thou. pcs.</t>
  </si>
  <si>
    <t>Home phone sets per 1000 population, pcs.</t>
  </si>
  <si>
    <r>
      <rPr>
        <sz val="10"/>
        <rFont val="Times New Roman"/>
        <family val="1"/>
      </rPr>
      <t>Subscriber devices of mobile (cellular) communication</t>
    </r>
    <r>
      <rPr>
        <vertAlign val="superscript"/>
        <sz val="10"/>
        <rFont val="Times New Roman"/>
        <family val="1"/>
      </rPr>
      <t>1)</t>
    </r>
    <r>
      <rPr>
        <sz val="10"/>
        <rFont val="Times New Roman"/>
        <family val="1"/>
      </rPr>
      <t>, thou. pcs.</t>
    </r>
  </si>
  <si>
    <r>
      <rPr>
        <sz val="10"/>
        <rFont val="Times New Roman"/>
        <family val="1"/>
      </rPr>
      <t>Subscriber devices of mobile (cellular) communicationper 1000 population</t>
    </r>
    <r>
      <rPr>
        <vertAlign val="superscript"/>
        <sz val="10"/>
        <rFont val="Times New Roman"/>
        <family val="1"/>
      </rPr>
      <t>1)</t>
    </r>
    <r>
      <rPr>
        <sz val="10"/>
        <rFont val="Times New Roman"/>
        <family val="1"/>
      </rPr>
      <t>, pcs.</t>
    </r>
  </si>
  <si>
    <r>
      <rPr>
        <vertAlign val="superscript"/>
        <sz val="8"/>
        <rFont val="Times New Roman"/>
        <family val="1"/>
      </rPr>
      <t xml:space="preserve">1) </t>
    </r>
    <r>
      <rPr>
        <sz val="8"/>
        <rFont val="Times New Roman"/>
        <family val="1"/>
      </rPr>
      <t>2014 data are presented without taking into account information on the Crimean Federal District.</t>
    </r>
  </si>
  <si>
    <t>__________
*) Data of the  Ministry for Communications and Media of the Russian Federation.</t>
  </si>
  <si>
    <t>18. INFORMATION AND COMMUNICATION TECHNOLOGIES</t>
  </si>
  <si>
    <t>Share of organizations using information and communication technologies, percent of total number of observed organization:</t>
  </si>
  <si>
    <t>personal computers</t>
  </si>
  <si>
    <t>local computing networks</t>
  </si>
  <si>
    <t>e-mail</t>
  </si>
  <si>
    <t>global information networks</t>
  </si>
  <si>
    <t xml:space="preserve">of which Internet
</t>
  </si>
  <si>
    <t>Share of organizations, possessed web-sites in Internet , percent</t>
  </si>
  <si>
    <t>Personal computers in observed organizations, thou. pcs.</t>
  </si>
  <si>
    <t>in local computer network, thou. pcs.</t>
  </si>
  <si>
    <t>with access to global information networks</t>
  </si>
  <si>
    <t>including Internet</t>
  </si>
  <si>
    <t xml:space="preserve">Personal computers received in the reporting year, thou. pcs.
</t>
  </si>
  <si>
    <t>Personal computers per 100 employees, pcs.</t>
  </si>
  <si>
    <t>Personal computers with access to Internet per 100 employees, pcs.</t>
  </si>
  <si>
    <t>Share of organizations used special software - total, percent</t>
  </si>
  <si>
    <t xml:space="preserve">of which: </t>
  </si>
  <si>
    <t>to settle organizational, managerial and economic problems</t>
  </si>
  <si>
    <t>for financial calculations in electronic form</t>
  </si>
  <si>
    <t>electronic reference and legal systems</t>
  </si>
  <si>
    <t>to provide access to databases via global information networks</t>
  </si>
  <si>
    <t>training programs</t>
  </si>
  <si>
    <t>for the control of automated manufactur-ing and / or selected technical means and technological processes</t>
  </si>
  <si>
    <t>for designing</t>
  </si>
  <si>
    <t>editing-publishing systems</t>
  </si>
  <si>
    <t>for scientific researches</t>
  </si>
  <si>
    <t>Share of organizations used Internet to communicate with suppliers and consumers of goods (works, service), percent:</t>
  </si>
  <si>
    <t xml:space="preserve">placing orders for products (works, services)
</t>
  </si>
  <si>
    <t>getting orders for manufactured goods (works, services)</t>
  </si>
  <si>
    <t xml:space="preserve">Expenditures of organizations on  information and communication technologies, mln. roubles </t>
  </si>
  <si>
    <t>purchasing of  computers</t>
  </si>
  <si>
    <t>purchasing of software</t>
  </si>
  <si>
    <t>communication service</t>
  </si>
  <si>
    <t>training personnel, associated with development and use of information and communication technologies</t>
  </si>
  <si>
    <t xml:space="preserve">outsourcing  service for ICT (except communication 
services and training)
</t>
  </si>
  <si>
    <t>other expenditures</t>
  </si>
  <si>
    <r>
      <rPr>
        <vertAlign val="superscript"/>
        <sz val="8"/>
        <rFont val="Times New Roman"/>
        <family val="1"/>
      </rPr>
      <t xml:space="preserve">2) </t>
    </r>
    <r>
      <rPr>
        <sz val="8"/>
        <rFont val="Times New Roman"/>
        <family val="1"/>
      </rPr>
      <t>Statistical observation is being carried out since 2006.</t>
    </r>
  </si>
  <si>
    <r>
      <rPr>
        <vertAlign val="superscript"/>
        <sz val="8"/>
        <rFont val="Times New Roman"/>
        <family val="1"/>
      </rPr>
      <t xml:space="preserve">3) </t>
    </r>
    <r>
      <rPr>
        <sz val="8"/>
        <rFont val="Times New Roman"/>
        <family val="1"/>
      </rPr>
      <t>Statistical observation is being carried out since 2011.</t>
    </r>
  </si>
  <si>
    <t>19.  TRADE AND SERVICES</t>
  </si>
  <si>
    <t>Retail trade</t>
  </si>
  <si>
    <t>Retail trade turnover (before 1998 - bln. roubles), mln. roubles (at actual prices)</t>
  </si>
  <si>
    <t xml:space="preserve">retail trade turnover of trade organizations and individual entrepreneurs trading out of markets
 </t>
  </si>
  <si>
    <t>sales of goods at retail markets and fairs</t>
  </si>
  <si>
    <r>
      <rPr>
        <sz val="10"/>
        <rFont val="Times New Roman"/>
        <family val="1"/>
      </rPr>
      <t>Retail trade turnover of non-food products</t>
    </r>
    <r>
      <rPr>
        <vertAlign val="superscript"/>
        <sz val="10"/>
        <rFont val="Times New Roman"/>
        <family val="1"/>
      </rPr>
      <t>2)</t>
    </r>
    <r>
      <rPr>
        <sz val="10"/>
        <rFont val="Times New Roman"/>
        <family val="1"/>
      </rPr>
      <t xml:space="preserve"> (before 1998 - bln. roubles), mln. roubles (at actual prices)</t>
    </r>
  </si>
  <si>
    <r>
      <rPr>
        <sz val="10"/>
        <rFont val="Times New Roman"/>
        <family val="1"/>
      </rPr>
      <t>Per capita retail trade turnover</t>
    </r>
    <r>
      <rPr>
        <vertAlign val="superscript"/>
        <sz val="10"/>
        <rFont val="Times New Roman"/>
        <family val="1"/>
      </rPr>
      <t>3)</t>
    </r>
    <r>
      <rPr>
        <sz val="10"/>
        <rFont val="Times New Roman"/>
        <family val="1"/>
      </rPr>
      <t xml:space="preserve"> (before 1998 - thou. roubles), roubles (at actual prices)</t>
    </r>
  </si>
  <si>
    <r>
      <rPr>
        <sz val="10"/>
        <rFont val="Times New Roman"/>
        <family val="1"/>
      </rPr>
      <t>food products, including beverages, and  tobacco</t>
    </r>
    <r>
      <rPr>
        <vertAlign val="superscript"/>
        <sz val="10"/>
        <rFont val="Times New Roman"/>
        <family val="1"/>
      </rPr>
      <t>1)</t>
    </r>
  </si>
  <si>
    <r>
      <rPr>
        <sz val="10"/>
        <rFont val="Times New Roman"/>
        <family val="1"/>
      </rPr>
      <t>non-food products</t>
    </r>
    <r>
      <rPr>
        <vertAlign val="superscript"/>
        <sz val="10"/>
        <rFont val="Times New Roman"/>
        <family val="1"/>
      </rPr>
      <t>2)</t>
    </r>
  </si>
  <si>
    <r>
      <rPr>
        <sz val="10"/>
        <rFont val="Times New Roman"/>
        <family val="1"/>
      </rPr>
      <t>Volume indices of retail trade turnover</t>
    </r>
    <r>
      <rPr>
        <vertAlign val="superscript"/>
        <sz val="10"/>
        <rFont val="Times New Roman"/>
        <family val="1"/>
      </rPr>
      <t>4)</t>
    </r>
    <r>
      <rPr>
        <sz val="10"/>
        <rFont val="Times New Roman"/>
        <family val="1"/>
      </rPr>
      <t xml:space="preserve">, percent of previous year </t>
    </r>
  </si>
  <si>
    <r>
      <rPr>
        <sz val="10"/>
        <rFont val="Times New Roman"/>
        <family val="1"/>
      </rPr>
      <t xml:space="preserve">Volume indices of retail trade turnover of food products,  including beverages, and tobacco </t>
    </r>
    <r>
      <rPr>
        <vertAlign val="superscript"/>
        <sz val="10"/>
        <rFont val="Times New Roman"/>
        <family val="1"/>
      </rPr>
      <t>1);4)</t>
    </r>
    <r>
      <rPr>
        <sz val="10"/>
        <rFont val="Times New Roman"/>
        <family val="1"/>
      </rPr>
      <t xml:space="preserve">, percent of previous year </t>
    </r>
  </si>
  <si>
    <r>
      <rPr>
        <sz val="10"/>
        <rFont val="Times New Roman"/>
        <family val="1"/>
      </rPr>
      <t>Volume indices of retail trade turnover of non-food products</t>
    </r>
    <r>
      <rPr>
        <vertAlign val="superscript"/>
        <sz val="10"/>
        <rFont val="Times New Roman"/>
        <family val="1"/>
      </rPr>
      <t>2);4)</t>
    </r>
    <r>
      <rPr>
        <sz val="10"/>
        <rFont val="Times New Roman"/>
        <family val="1"/>
      </rPr>
      <t>, percent of previous year</t>
    </r>
  </si>
  <si>
    <r>
      <rPr>
        <sz val="10"/>
        <rFont val="Times New Roman"/>
        <family val="1"/>
      </rPr>
      <t>Volume indices of retail trade turnover of trade organizations and individual entrepreneurs trading out of markets</t>
    </r>
    <r>
      <rPr>
        <vertAlign val="superscript"/>
        <sz val="10"/>
        <rFont val="Times New Roman"/>
        <family val="1"/>
      </rPr>
      <t>4)</t>
    </r>
    <r>
      <rPr>
        <sz val="10"/>
        <rFont val="Times New Roman"/>
        <family val="1"/>
      </rPr>
      <t>, percent of previous year</t>
    </r>
  </si>
  <si>
    <r>
      <rPr>
        <sz val="10"/>
        <rFont val="Times New Roman"/>
        <family val="1"/>
      </rPr>
      <t>Volume indices of retail trade turnover at retail markets and fairs</t>
    </r>
    <r>
      <rPr>
        <vertAlign val="superscript"/>
        <sz val="10"/>
        <rFont val="Times New Roman"/>
        <family val="1"/>
      </rPr>
      <t>4)</t>
    </r>
    <r>
      <rPr>
        <sz val="10"/>
        <rFont val="Times New Roman"/>
        <family val="1"/>
      </rPr>
      <t>, percent of previous year</t>
    </r>
  </si>
  <si>
    <t>Retail trade turnover of state and  municipal enterprises   (before 1998 - bln. roubles), mln. roubles (at actual prices)</t>
  </si>
  <si>
    <t>Retail trade turnover of private   (before 1998 - bln. roubles), mln. roubles (at actual prices)</t>
  </si>
  <si>
    <t>Retail trade turnover of other types of ownership  (before 1998 - bln. roubles), mln. roubles (at actual prices)</t>
  </si>
  <si>
    <r>
      <rPr>
        <sz val="10"/>
        <rFont val="Times New Roman"/>
        <family val="1"/>
      </rPr>
      <t>Sale of  meat and poultry (including by-products)</t>
    </r>
    <r>
      <rPr>
        <vertAlign val="superscript"/>
        <sz val="10"/>
        <rFont val="Times New Roman"/>
        <family val="1"/>
      </rPr>
      <t>5)</t>
    </r>
    <r>
      <rPr>
        <sz val="10"/>
        <rFont val="Times New Roman"/>
        <family val="1"/>
      </rPr>
      <t>, thou. tons</t>
    </r>
  </si>
  <si>
    <r>
      <rPr>
        <sz val="10"/>
        <rFont val="Times New Roman"/>
        <family val="1"/>
      </rPr>
      <t>Sale of vegetable oil</t>
    </r>
    <r>
      <rPr>
        <vertAlign val="superscript"/>
        <sz val="10"/>
        <rFont val="Times New Roman"/>
        <family val="1"/>
      </rPr>
      <t>5)</t>
    </r>
    <r>
      <rPr>
        <sz val="10"/>
        <rFont val="Times New Roman"/>
        <family val="1"/>
      </rPr>
      <t>,</t>
    </r>
    <r>
      <rPr>
        <vertAlign val="superscript"/>
        <sz val="10"/>
        <rFont val="Times New Roman"/>
        <family val="1"/>
      </rPr>
      <t xml:space="preserve"> </t>
    </r>
    <r>
      <rPr>
        <sz val="10"/>
        <rFont val="Times New Roman"/>
        <family val="1"/>
      </rPr>
      <t>thou. tons</t>
    </r>
  </si>
  <si>
    <r>
      <rPr>
        <sz val="10"/>
        <rFont val="Times New Roman"/>
        <family val="1"/>
      </rPr>
      <t>Sale of butter</t>
    </r>
    <r>
      <rPr>
        <vertAlign val="superscript"/>
        <sz val="10"/>
        <rFont val="Times New Roman"/>
        <family val="1"/>
      </rPr>
      <t>5)</t>
    </r>
    <r>
      <rPr>
        <sz val="10"/>
        <rFont val="Times New Roman"/>
        <family val="1"/>
      </rPr>
      <t>, thou. tons</t>
    </r>
  </si>
  <si>
    <r>
      <rPr>
        <sz val="10"/>
        <rFont val="Times New Roman"/>
        <family val="1"/>
      </rPr>
      <t>Sale of sugar</t>
    </r>
    <r>
      <rPr>
        <vertAlign val="superscript"/>
        <sz val="10"/>
        <rFont val="Times New Roman"/>
        <family val="1"/>
      </rPr>
      <t>5)</t>
    </r>
    <r>
      <rPr>
        <sz val="10"/>
        <rFont val="Times New Roman"/>
        <family val="1"/>
      </rPr>
      <t>, thou. tons</t>
    </r>
  </si>
  <si>
    <r>
      <rPr>
        <sz val="10"/>
        <rFont val="Times New Roman"/>
        <family val="1"/>
      </rPr>
      <t>Sale of potatoes</t>
    </r>
    <r>
      <rPr>
        <vertAlign val="superscript"/>
        <sz val="10"/>
        <rFont val="Times New Roman"/>
        <family val="1"/>
      </rPr>
      <t>6)</t>
    </r>
    <r>
      <rPr>
        <sz val="10"/>
        <rFont val="Times New Roman"/>
        <family val="1"/>
      </rPr>
      <t>, thou. tons</t>
    </r>
  </si>
  <si>
    <r>
      <rPr>
        <sz val="10"/>
        <rFont val="Times New Roman"/>
        <family val="1"/>
      </rPr>
      <t>Sale of vegetables</t>
    </r>
    <r>
      <rPr>
        <vertAlign val="superscript"/>
        <sz val="10"/>
        <rFont val="Times New Roman"/>
        <family val="1"/>
      </rPr>
      <t>6)</t>
    </r>
    <r>
      <rPr>
        <sz val="10"/>
        <rFont val="Times New Roman"/>
        <family val="1"/>
      </rPr>
      <t>, thou. tons</t>
    </r>
  </si>
  <si>
    <r>
      <rPr>
        <sz val="10"/>
        <rFont val="Times New Roman"/>
        <family val="1"/>
      </rPr>
      <t>Sale of bread and bakery products</t>
    </r>
    <r>
      <rPr>
        <vertAlign val="superscript"/>
        <sz val="10"/>
        <rFont val="Times New Roman"/>
        <family val="1"/>
      </rPr>
      <t>6)</t>
    </r>
    <r>
      <rPr>
        <sz val="10"/>
        <rFont val="Times New Roman"/>
        <family val="1"/>
      </rPr>
      <t>, mln. tons</t>
    </r>
  </si>
  <si>
    <r>
      <rPr>
        <sz val="10"/>
        <rFont val="Times New Roman"/>
        <family val="1"/>
      </rPr>
      <t>Sale of alcoholic beverages, in absolute alcohol</t>
    </r>
    <r>
      <rPr>
        <vertAlign val="superscript"/>
        <sz val="10"/>
        <rFont val="Times New Roman"/>
        <family val="1"/>
      </rPr>
      <t>7)</t>
    </r>
    <r>
      <rPr>
        <sz val="10"/>
        <rFont val="Times New Roman"/>
        <family val="1"/>
      </rPr>
      <t>, mln. dkl</t>
    </r>
  </si>
  <si>
    <r>
      <rPr>
        <sz val="10"/>
        <rFont val="Times New Roman"/>
        <family val="1"/>
      </rPr>
      <t>Sale of tobacco products</t>
    </r>
    <r>
      <rPr>
        <vertAlign val="superscript"/>
        <sz val="10"/>
        <rFont val="Times New Roman"/>
        <family val="1"/>
      </rPr>
      <t>5)</t>
    </r>
    <r>
      <rPr>
        <sz val="10"/>
        <rFont val="Times New Roman"/>
        <family val="1"/>
      </rPr>
      <t>, bln. pcs.</t>
    </r>
  </si>
  <si>
    <t>Turnover of public catering (before 1998 - bln. roubles), mln. roubles</t>
  </si>
  <si>
    <r>
      <rPr>
        <vertAlign val="superscript"/>
        <sz val="8"/>
        <rFont val="Times New Roman"/>
        <family val="1"/>
      </rPr>
      <t>1)</t>
    </r>
    <r>
      <rPr>
        <sz val="8"/>
        <rFont val="Times New Roman"/>
        <family val="1"/>
      </rPr>
      <t xml:space="preserve"> Before 2008  data are presented on retail  trade turnover in food products.</t>
    </r>
  </si>
  <si>
    <r>
      <rPr>
        <vertAlign val="superscript"/>
        <sz val="8"/>
        <rFont val="Times New Roman"/>
        <family val="1"/>
      </rPr>
      <t xml:space="preserve">2) </t>
    </r>
    <r>
      <rPr>
        <sz val="8"/>
        <rFont val="Times New Roman"/>
        <family val="1"/>
      </rPr>
      <t>Before 2008  data are presented on retail  trade turnover in non-food products, including tobacco products.</t>
    </r>
  </si>
  <si>
    <r>
      <rPr>
        <vertAlign val="superscript"/>
        <sz val="8"/>
        <rFont val="Times New Roman"/>
        <family val="1"/>
      </rPr>
      <t xml:space="preserve">3) </t>
    </r>
    <r>
      <rPr>
        <sz val="8"/>
        <rFont val="Times New Roman"/>
        <family val="1"/>
      </rPr>
      <t>2003-2010 indicators are compiled using the population size revised taking into account results of the 2010 Russia Population Census.</t>
    </r>
  </si>
  <si>
    <r>
      <rPr>
        <vertAlign val="superscript"/>
        <sz val="8"/>
        <rFont val="Times New Roman"/>
        <family val="1"/>
      </rPr>
      <t>4)</t>
    </r>
    <r>
      <rPr>
        <sz val="8"/>
        <rFont val="Times New Roman"/>
        <family val="1"/>
      </rPr>
      <t xml:space="preserve">  In order to insure the statistical comparability the 2014 data on the Russian Federation are calculated without taking into account information on the  Republic of Crimea and city of Sevastopol.</t>
    </r>
  </si>
  <si>
    <r>
      <rPr>
        <vertAlign val="superscript"/>
        <sz val="8"/>
        <rFont val="Times New Roman"/>
        <family val="1"/>
      </rPr>
      <t xml:space="preserve">5) </t>
    </r>
    <r>
      <rPr>
        <sz val="8"/>
        <rFont val="Times New Roman"/>
        <family val="1"/>
      </rPr>
      <t>Estimation of Rosstat using balance method.</t>
    </r>
  </si>
  <si>
    <r>
      <rPr>
        <vertAlign val="superscript"/>
        <sz val="8"/>
        <rFont val="Times New Roman"/>
        <family val="1"/>
      </rPr>
      <t xml:space="preserve">6) </t>
    </r>
    <r>
      <rPr>
        <sz val="8"/>
        <rFont val="Times New Roman"/>
        <family val="1"/>
      </rPr>
      <t>Since 2010 data are not produced.</t>
    </r>
  </si>
  <si>
    <r>
      <rPr>
        <vertAlign val="superscript"/>
        <sz val="8"/>
        <rFont val="Times New Roman"/>
        <family val="1"/>
      </rPr>
      <t xml:space="preserve">7) </t>
    </r>
    <r>
      <rPr>
        <sz val="8"/>
        <rFont val="Times New Roman"/>
        <family val="1"/>
      </rPr>
      <t>2012 data are recalculated using information of the Federal Service for Alcohol Market Regulation on content of fermentation ethanol in alcoholic beverages.</t>
    </r>
  </si>
  <si>
    <r>
      <rPr>
        <b/>
        <sz val="10"/>
        <rFont val="Times New Roman"/>
        <family val="1"/>
      </rPr>
      <t>Wholesale trade</t>
    </r>
    <r>
      <rPr>
        <b/>
        <vertAlign val="superscript"/>
        <sz val="10"/>
        <rFont val="Times New Roman"/>
        <family val="1"/>
      </rPr>
      <t>1)</t>
    </r>
  </si>
  <si>
    <t>Wholesale  trade turnover, bln. roubles (at actual prices)</t>
  </si>
  <si>
    <t>Wholesale  trade turnover of wholesale organizations, bln. roubles (at actual prices)</t>
  </si>
  <si>
    <r>
      <rPr>
        <sz val="10"/>
        <rFont val="Times New Roman"/>
        <family val="1"/>
      </rPr>
      <t>Wholesale  trade turnover, percent of previous year (at constant prices)</t>
    </r>
    <r>
      <rPr>
        <vertAlign val="superscript"/>
        <sz val="10"/>
        <rFont val="Times New Roman"/>
        <family val="1"/>
      </rPr>
      <t>2)</t>
    </r>
  </si>
  <si>
    <r>
      <rPr>
        <sz val="10"/>
        <rFont val="Times New Roman"/>
        <family val="1"/>
      </rPr>
      <t>Wholesale  trade turnover of wholesale organizations,percent of previous year (at constant prices)</t>
    </r>
    <r>
      <rPr>
        <vertAlign val="superscript"/>
        <sz val="10"/>
        <rFont val="Times New Roman"/>
        <family val="1"/>
      </rPr>
      <t>2)</t>
    </r>
  </si>
  <si>
    <r>
      <rPr>
        <vertAlign val="superscript"/>
        <sz val="8"/>
        <rFont val="Times New Roman"/>
        <family val="1"/>
      </rPr>
      <t xml:space="preserve">1) </t>
    </r>
    <r>
      <rPr>
        <sz val="8"/>
        <rFont val="Times New Roman"/>
        <family val="1"/>
      </rPr>
      <t>Since 2007 – including data on  individual entrepreneurs.</t>
    </r>
  </si>
  <si>
    <r>
      <rPr>
        <vertAlign val="superscript"/>
        <sz val="8"/>
        <rFont val="Times New Roman"/>
        <family val="1"/>
      </rPr>
      <t xml:space="preserve">2) </t>
    </r>
    <r>
      <rPr>
        <sz val="8"/>
        <rFont val="Times New Roman"/>
        <family val="1"/>
      </rPr>
      <t xml:space="preserve"> In order to insure the statistical comparability the 2014 data on the Russian Federation are calculated without taking into account information on the  Republic of Crimea and city of Sevastopol.</t>
    </r>
  </si>
  <si>
    <t>Services</t>
  </si>
  <si>
    <t>Volume of market services rendered to population, mln. roubles (before 1998 - bln. roubles)</t>
  </si>
  <si>
    <t>personal services</t>
  </si>
  <si>
    <t>transport services</t>
  </si>
  <si>
    <t>communication services</t>
  </si>
  <si>
    <r>
      <rPr>
        <sz val="10"/>
        <rFont val="Times New Roman"/>
        <family val="1"/>
      </rPr>
      <t>housing services</t>
    </r>
    <r>
      <rPr>
        <vertAlign val="superscript"/>
        <sz val="10"/>
        <rFont val="Times New Roman"/>
        <family val="1"/>
      </rPr>
      <t>1)</t>
    </r>
  </si>
  <si>
    <t>public utilities</t>
  </si>
  <si>
    <t>hotels and other accommodations</t>
  </si>
  <si>
    <t>cultural services</t>
  </si>
  <si>
    <t>tourist services</t>
  </si>
  <si>
    <t>physical culture and sports services</t>
  </si>
  <si>
    <t>medical services</t>
  </si>
  <si>
    <t>resorts and health improvement services</t>
  </si>
  <si>
    <t>veterinarian  services</t>
  </si>
  <si>
    <t>judicial services</t>
  </si>
  <si>
    <t>education services</t>
  </si>
  <si>
    <t>social services rendered to senior citizens and disabled</t>
  </si>
  <si>
    <r>
      <rPr>
        <sz val="10"/>
        <rFont val="Times New Roman"/>
        <family val="1"/>
      </rPr>
      <t>Volume indices of market services rendered to population, percent of previous year</t>
    </r>
    <r>
      <rPr>
        <vertAlign val="superscript"/>
        <sz val="10"/>
        <rFont val="Times New Roman"/>
        <family val="1"/>
      </rPr>
      <t>2)</t>
    </r>
  </si>
  <si>
    <r>
      <rPr>
        <sz val="10"/>
        <rFont val="Times New Roman"/>
        <family val="1"/>
      </rPr>
      <t>Per capita volume of market services rendered to population, roubles (1993-1997 - thou. roubles)</t>
    </r>
    <r>
      <rPr>
        <vertAlign val="superscript"/>
        <sz val="10"/>
        <rFont val="Times New Roman"/>
        <family val="1"/>
      </rPr>
      <t>3)</t>
    </r>
  </si>
  <si>
    <r>
      <rPr>
        <vertAlign val="superscript"/>
        <sz val="8"/>
        <rFont val="Times New Roman"/>
        <family val="1"/>
      </rPr>
      <t>1)</t>
    </r>
    <r>
      <rPr>
        <sz val="8"/>
        <rFont val="Times New Roman"/>
        <family val="1"/>
      </rPr>
      <t xml:space="preserve"> Before 1996 taking into account public utilities, before 2002 - taking into account services of hotels and other accommodations.</t>
    </r>
  </si>
  <si>
    <t>Research and development organizations</t>
  </si>
  <si>
    <t>Research and development organizations, units</t>
  </si>
  <si>
    <t xml:space="preserve">R&amp;D Personnel </t>
  </si>
  <si>
    <t>Research and development personnel, persons</t>
  </si>
  <si>
    <t>Researchers by field  of science, persons</t>
  </si>
  <si>
    <t>including by field  of science</t>
  </si>
  <si>
    <t>natural</t>
  </si>
  <si>
    <t>technological</t>
  </si>
  <si>
    <t>medical</t>
  </si>
  <si>
    <t>agricultural</t>
  </si>
  <si>
    <t xml:space="preserve">social </t>
  </si>
  <si>
    <t>humanities</t>
  </si>
  <si>
    <t xml:space="preserve">Training of R&amp;D personnel </t>
  </si>
  <si>
    <t xml:space="preserve">Organizations involved in post-graduate education, units
</t>
  </si>
  <si>
    <t xml:space="preserve">Post-graduate students, persons </t>
  </si>
  <si>
    <t xml:space="preserve">Admitted to post-graduate courses, persons
</t>
  </si>
  <si>
    <t xml:space="preserve">Post-graduate students graduated from courses, persons </t>
  </si>
  <si>
    <t>Post-graduate students graduated from courses with defence of thesis, persons</t>
  </si>
  <si>
    <t>Organizations involved in doctoral studies, units</t>
  </si>
  <si>
    <t>Doctoral students, persons</t>
  </si>
  <si>
    <t>Admitted to doctoral studies, persons</t>
  </si>
  <si>
    <t>Graduated from  doctoral studies, persons</t>
  </si>
  <si>
    <t>Graduated from  doctoral studies with defence of thesis, persons</t>
  </si>
  <si>
    <t>Financing of science</t>
  </si>
  <si>
    <r>
      <rPr>
        <sz val="10"/>
        <rFont val="Times New Roman"/>
        <family val="1"/>
      </rPr>
      <t>Expenditures of federal budget on science</t>
    </r>
    <r>
      <rPr>
        <vertAlign val="superscript"/>
        <sz val="10"/>
        <rFont val="Times New Roman"/>
        <family val="1"/>
      </rPr>
      <t>1)</t>
    </r>
    <r>
      <rPr>
        <sz val="10"/>
        <rFont val="Times New Roman"/>
        <family val="1"/>
      </rPr>
      <t xml:space="preserve">, mln. roubles (before 1998 - bln. roubles) </t>
    </r>
  </si>
  <si>
    <r>
      <rPr>
        <sz val="10"/>
        <rFont val="Times New Roman"/>
        <family val="1"/>
      </rPr>
      <t>Expenditures of federal budget on fundamental research</t>
    </r>
    <r>
      <rPr>
        <vertAlign val="superscript"/>
        <sz val="10"/>
        <rFont val="Times New Roman"/>
        <family val="1"/>
      </rPr>
      <t>1)</t>
    </r>
    <r>
      <rPr>
        <sz val="10"/>
        <rFont val="Times New Roman"/>
        <family val="1"/>
      </rPr>
      <t>, mln. roubles</t>
    </r>
  </si>
  <si>
    <r>
      <rPr>
        <sz val="10"/>
        <rFont val="Times New Roman"/>
        <family val="1"/>
      </rPr>
      <t>Expenditures of federal budget on applied scientific research</t>
    </r>
    <r>
      <rPr>
        <vertAlign val="superscript"/>
        <sz val="10"/>
        <rFont val="Times New Roman"/>
        <family val="1"/>
      </rPr>
      <t>1)</t>
    </r>
    <r>
      <rPr>
        <sz val="10"/>
        <rFont val="Times New Roman"/>
        <family val="1"/>
      </rPr>
      <t>,mln. roubles</t>
    </r>
  </si>
  <si>
    <t xml:space="preserve">Intramural expenditures on research and development, mln. roubles (before 1998  - bln. roubles) </t>
  </si>
  <si>
    <t>847527,0</t>
  </si>
  <si>
    <t xml:space="preserve">Intramural current expenditures on research and development, mln. roubles (before 1998  - bln. roubles) </t>
  </si>
  <si>
    <t xml:space="preserve">Capital expenditures on research and development,  mln. roubles (before 1998  - bln. roubles) </t>
  </si>
  <si>
    <t>Efficiency of research and development</t>
  </si>
  <si>
    <r>
      <rPr>
        <sz val="10"/>
        <rFont val="Times New Roman"/>
        <family val="1"/>
      </rPr>
      <t>Claims for patents for inventions</t>
    </r>
    <r>
      <rPr>
        <vertAlign val="superscript"/>
        <sz val="10"/>
        <rFont val="Times New Roman"/>
        <family val="1"/>
      </rPr>
      <t>1)</t>
    </r>
  </si>
  <si>
    <r>
      <rPr>
        <sz val="10"/>
        <rFont val="Times New Roman"/>
        <family val="1"/>
      </rPr>
      <t>Issued patents for inventions</t>
    </r>
    <r>
      <rPr>
        <vertAlign val="superscript"/>
        <sz val="10"/>
        <rFont val="Times New Roman"/>
        <family val="1"/>
      </rPr>
      <t>1)</t>
    </r>
  </si>
  <si>
    <r>
      <rPr>
        <sz val="10"/>
        <rFont val="Times New Roman"/>
        <family val="1"/>
      </rPr>
      <t>Acting  patents for inventions</t>
    </r>
    <r>
      <rPr>
        <vertAlign val="superscript"/>
        <sz val="10"/>
        <rFont val="Times New Roman"/>
        <family val="1"/>
      </rPr>
      <t>1)</t>
    </r>
  </si>
  <si>
    <r>
      <rPr>
        <sz val="10"/>
        <rFont val="Times New Roman"/>
        <family val="1"/>
      </rPr>
      <t>Created advanced production technologies</t>
    </r>
    <r>
      <rPr>
        <vertAlign val="superscript"/>
        <sz val="10"/>
        <rFont val="Times New Roman"/>
        <family val="1"/>
      </rPr>
      <t>2)</t>
    </r>
    <r>
      <rPr>
        <sz val="10"/>
        <rFont val="Times New Roman"/>
        <family val="1"/>
      </rPr>
      <t>, number</t>
    </r>
  </si>
  <si>
    <r>
      <rPr>
        <sz val="10"/>
        <rFont val="Times New Roman"/>
        <family val="1"/>
      </rPr>
      <t>Used advanced production technologies</t>
    </r>
    <r>
      <rPr>
        <vertAlign val="superscript"/>
        <sz val="10"/>
        <rFont val="Times New Roman"/>
        <family val="1"/>
      </rPr>
      <t>2)</t>
    </r>
    <r>
      <rPr>
        <sz val="10"/>
        <rFont val="Times New Roman"/>
        <family val="1"/>
      </rPr>
      <t>, number</t>
    </r>
  </si>
  <si>
    <t>Number of agreements on export of technologies</t>
  </si>
  <si>
    <t>Number of agreements on import of technologies</t>
  </si>
  <si>
    <r>
      <rPr>
        <sz val="10"/>
        <rFont val="Times New Roman"/>
        <family val="1"/>
      </rPr>
      <t>Value of subject of  agreement on export of technologies, mln. roubles</t>
    </r>
    <r>
      <rPr>
        <vertAlign val="superscript"/>
        <sz val="10"/>
        <rFont val="Times New Roman"/>
        <family val="1"/>
      </rPr>
      <t>3)</t>
    </r>
  </si>
  <si>
    <t>Value of subject of  agreement on export of technologies, mln. US dollars</t>
  </si>
  <si>
    <t>Value of subject of  agreement on import of technologies, mln. US dollars</t>
  </si>
  <si>
    <t>Revenue for year for export of technologies, mln. US dollars</t>
  </si>
  <si>
    <t>Payment for year for import of technologies, mln. roubles3)</t>
  </si>
  <si>
    <t>Payment for year for import of technologies, mln. US dollars</t>
  </si>
  <si>
    <r>
      <rPr>
        <vertAlign val="superscript"/>
        <sz val="8"/>
        <rFont val="Times New Roman"/>
        <family val="1"/>
      </rPr>
      <t xml:space="preserve">2) </t>
    </r>
    <r>
      <rPr>
        <sz val="8"/>
        <rFont val="Times New Roman"/>
        <family val="1"/>
      </rPr>
      <t>Statistical observation is being carried out since 1997.</t>
    </r>
  </si>
  <si>
    <r>
      <rPr>
        <vertAlign val="superscript"/>
        <sz val="8"/>
        <rFont val="Times New Roman"/>
        <family val="1"/>
      </rPr>
      <t xml:space="preserve">3) </t>
    </r>
    <r>
      <rPr>
        <sz val="8"/>
        <rFont val="Times New Roman"/>
        <family val="1"/>
      </rPr>
      <t xml:space="preserve"> Since 2014 data are produced in US dollars.</t>
    </r>
  </si>
  <si>
    <r>
      <rPr>
        <b/>
        <sz val="10"/>
        <rFont val="Times New Roman"/>
        <family val="1"/>
      </rPr>
      <t>Technological, organizational and marketing innovations</t>
    </r>
    <r>
      <rPr>
        <b/>
        <vertAlign val="superscript"/>
        <sz val="10"/>
        <rFont val="Times New Roman"/>
        <family val="1"/>
      </rPr>
      <t>1)</t>
    </r>
  </si>
  <si>
    <t>Share of organizations of  mining and quarrying, manufacturing, electricity, gas and water supply,implementing technological innovation in total number of organizations, percent</t>
  </si>
  <si>
    <t>Share of organizations of communication,implementing technological innovation in total number of organizations, percent</t>
  </si>
  <si>
    <t>Share of expenditures  of organizations of  mining and quarrying, manufacturing, electricity, gas and water supply on technological innovations in total volume of goods shipped, works performed, services rendered, percent</t>
  </si>
  <si>
    <r>
      <rPr>
        <sz val="10"/>
        <rFont val="Times New Roman"/>
        <family val="1"/>
      </rPr>
      <t xml:space="preserve">Share of expenditures  of organizations of communication  on technological innovations in total volume of goods shipped, works performed, services rendered, percent </t>
    </r>
    <r>
      <rPr>
        <vertAlign val="superscript"/>
        <sz val="10"/>
        <rFont val="Times New Roman"/>
        <family val="1"/>
      </rPr>
      <t>2)</t>
    </r>
  </si>
  <si>
    <t>Volume of innovative goods shipped, works performed, services rendered of organizations of  mining and quarrying, manufacturing, electricity, gas and water supply, (current prices, mln. roubles, before 1998 - bln. roubles)</t>
  </si>
  <si>
    <t>21. FINANCES</t>
  </si>
  <si>
    <t>Government finances</t>
  </si>
  <si>
    <r>
      <rPr>
        <sz val="10"/>
        <rFont val="Times New Roman"/>
        <family val="1"/>
      </rPr>
      <t xml:space="preserve">Revenues of  consolidated budget of the Russian Federation </t>
    </r>
    <r>
      <rPr>
        <vertAlign val="superscript"/>
        <sz val="10"/>
        <rFont val="Times New Roman"/>
        <family val="1"/>
      </rPr>
      <t>1)</t>
    </r>
    <r>
      <rPr>
        <sz val="10"/>
        <rFont val="Times New Roman"/>
        <family val="1"/>
      </rPr>
      <t>, bln. roubles (before 1998 - trln. roubles)</t>
    </r>
  </si>
  <si>
    <r>
      <rPr>
        <sz val="10"/>
        <rFont val="Times New Roman"/>
        <family val="1"/>
      </rPr>
      <t xml:space="preserve">Expenditures of consolidated budget of the Russian Federation </t>
    </r>
    <r>
      <rPr>
        <vertAlign val="superscript"/>
        <sz val="10"/>
        <rFont val="Times New Roman"/>
        <family val="1"/>
      </rPr>
      <t>1)</t>
    </r>
    <r>
      <rPr>
        <sz val="10"/>
        <rFont val="Times New Roman"/>
        <family val="1"/>
      </rPr>
      <t>, bln. roubles (before 1998 - trln. roubles)</t>
    </r>
  </si>
  <si>
    <r>
      <rPr>
        <sz val="10"/>
        <rFont val="Times New Roman"/>
        <family val="1"/>
      </rPr>
      <t xml:space="preserve">Proficit, deficit(-) of consolidated budget of the Russian Federation </t>
    </r>
    <r>
      <rPr>
        <vertAlign val="superscript"/>
        <sz val="10"/>
        <rFont val="Times New Roman"/>
        <family val="1"/>
      </rPr>
      <t>1)</t>
    </r>
    <r>
      <rPr>
        <sz val="10"/>
        <rFont val="Times New Roman"/>
        <family val="1"/>
      </rPr>
      <t>, bln. roubles (before 1998 - trln. roubles)</t>
    </r>
  </si>
  <si>
    <r>
      <rPr>
        <sz val="10"/>
        <rFont val="Times New Roman"/>
        <family val="1"/>
      </rPr>
      <t xml:space="preserve">Sources for financing of deficit of federal budget </t>
    </r>
    <r>
      <rPr>
        <vertAlign val="superscript"/>
        <sz val="10"/>
        <rFont val="Times New Roman"/>
        <family val="1"/>
      </rPr>
      <t>)</t>
    </r>
    <r>
      <rPr>
        <sz val="10"/>
        <rFont val="Times New Roman"/>
        <family val="1"/>
      </rPr>
      <t>, bln. roubles (before 1998 - trln. roubles)</t>
    </r>
  </si>
  <si>
    <r>
      <rPr>
        <sz val="10"/>
        <rFont val="Times New Roman"/>
        <family val="1"/>
      </rPr>
      <t>External debt  of general government</t>
    </r>
    <r>
      <rPr>
        <vertAlign val="superscript"/>
        <sz val="10"/>
        <rFont val="Times New Roman"/>
        <family val="1"/>
      </rPr>
      <t xml:space="preserve"> 2)</t>
    </r>
    <r>
      <rPr>
        <sz val="10"/>
        <rFont val="Times New Roman"/>
        <family val="1"/>
      </rPr>
      <t xml:space="preserve">, end of year, bln. US dollars </t>
    </r>
  </si>
  <si>
    <r>
      <rPr>
        <sz val="10"/>
        <rFont val="Times New Roman"/>
        <family val="1"/>
      </rPr>
      <t>Indebtedness of tax payments to the consolidated budget of the Russian Federation, beginning of year; bln. roubles</t>
    </r>
    <r>
      <rPr>
        <vertAlign val="superscript"/>
        <sz val="10"/>
        <rFont val="Times New Roman"/>
        <family val="1"/>
      </rPr>
      <t xml:space="preserve">3) </t>
    </r>
    <r>
      <rPr>
        <sz val="10"/>
        <rFont val="Times New Roman"/>
        <family val="1"/>
      </rPr>
      <t xml:space="preserve">(before 1998 - trln. roubles) </t>
    </r>
  </si>
  <si>
    <r>
      <rPr>
        <sz val="10"/>
        <rFont val="Times New Roman"/>
        <family val="1"/>
      </rPr>
      <t>Receipts of the Pension Fund of the Russian Federation</t>
    </r>
    <r>
      <rPr>
        <vertAlign val="superscript"/>
        <sz val="10"/>
        <rFont val="Times New Roman"/>
        <family val="1"/>
      </rPr>
      <t>4)</t>
    </r>
    <r>
      <rPr>
        <sz val="10"/>
        <rFont val="Times New Roman"/>
        <family val="1"/>
      </rPr>
      <t>, bln. roubles (before 1998 - trln. roubles)</t>
    </r>
  </si>
  <si>
    <r>
      <rPr>
        <sz val="10"/>
        <rFont val="Times New Roman"/>
        <family val="1"/>
      </rPr>
      <t>Expenditures of the Pension Fund of the Russian Federation</t>
    </r>
    <r>
      <rPr>
        <vertAlign val="superscript"/>
        <sz val="10"/>
        <rFont val="Times New Roman"/>
        <family val="1"/>
      </rPr>
      <t>4)</t>
    </r>
    <r>
      <rPr>
        <sz val="10"/>
        <rFont val="Times New Roman"/>
        <family val="1"/>
      </rPr>
      <t>, bln. roubles (before 1998 - trln. roubles)</t>
    </r>
  </si>
  <si>
    <r>
      <rPr>
        <sz val="10"/>
        <rFont val="Times New Roman"/>
        <family val="1"/>
      </rPr>
      <t>Receipts of the Fund of Social Insurance of the Russian Federation</t>
    </r>
    <r>
      <rPr>
        <vertAlign val="superscript"/>
        <sz val="10"/>
        <rFont val="Times New Roman"/>
        <family val="1"/>
      </rPr>
      <t>4)</t>
    </r>
    <r>
      <rPr>
        <sz val="10"/>
        <rFont val="Times New Roman"/>
        <family val="1"/>
      </rPr>
      <t>, bln. roubles (before 1998 - trln. roubles)</t>
    </r>
  </si>
  <si>
    <r>
      <rPr>
        <sz val="10"/>
        <rFont val="Times New Roman"/>
        <family val="1"/>
      </rPr>
      <t>Expenditures of the Fund of Social Insurance of the Russian Federation</t>
    </r>
    <r>
      <rPr>
        <vertAlign val="superscript"/>
        <sz val="10"/>
        <rFont val="Times New Roman"/>
        <family val="1"/>
      </rPr>
      <t>4)</t>
    </r>
    <r>
      <rPr>
        <sz val="10"/>
        <rFont val="Times New Roman"/>
        <family val="1"/>
      </rPr>
      <t>, bln. roubles (before 1998 - trln. roubles)</t>
    </r>
  </si>
  <si>
    <r>
      <rPr>
        <sz val="10"/>
        <rFont val="Times New Roman"/>
        <family val="1"/>
      </rPr>
      <t>Receipts of the Federal Fund of Compulsory Medical Insurance</t>
    </r>
    <r>
      <rPr>
        <vertAlign val="superscript"/>
        <sz val="10"/>
        <rFont val="Times New Roman"/>
        <family val="1"/>
      </rPr>
      <t xml:space="preserve">5), </t>
    </r>
    <r>
      <rPr>
        <sz val="10"/>
        <rFont val="Times New Roman"/>
        <family val="1"/>
      </rPr>
      <t>bln. roubles (before 1998 - trln. roubles)</t>
    </r>
  </si>
  <si>
    <r>
      <rPr>
        <sz val="10"/>
        <rFont val="Times New Roman"/>
        <family val="1"/>
      </rPr>
      <t>Expenditures of the Federal Fund of Compulsory Medical Insurance</t>
    </r>
    <r>
      <rPr>
        <vertAlign val="superscript"/>
        <sz val="10"/>
        <rFont val="Times New Roman"/>
        <family val="1"/>
      </rPr>
      <t>5)</t>
    </r>
    <r>
      <rPr>
        <sz val="10"/>
        <rFont val="Times New Roman"/>
        <family val="1"/>
      </rPr>
      <t>, bln. roubles (before 1998 - trln. roubles)</t>
    </r>
  </si>
  <si>
    <t>International reserves of the Russian Federation, including gold, end of year, bln. US dollars</t>
  </si>
  <si>
    <r>
      <rPr>
        <vertAlign val="superscript"/>
        <sz val="8"/>
        <rFont val="Times New Roman"/>
        <family val="1"/>
      </rPr>
      <t>1)</t>
    </r>
    <r>
      <rPr>
        <sz val="8"/>
        <rFont val="Times New Roman"/>
        <family val="1"/>
      </rPr>
      <t xml:space="preserve"> Data source: the Federal Treasury. Since 2005 for consolidated budget  data are presented with due regard for budgets of state extra-budget funds.</t>
    </r>
  </si>
  <si>
    <r>
      <rPr>
        <vertAlign val="superscript"/>
        <sz val="8"/>
        <rFont val="Times New Roman"/>
        <family val="1"/>
      </rPr>
      <t>4)</t>
    </r>
    <r>
      <rPr>
        <sz val="8"/>
        <rFont val="Times New Roman"/>
        <family val="1"/>
      </rPr>
      <t xml:space="preserve"> Statistical observation is being carried out since 1992.</t>
    </r>
  </si>
  <si>
    <r>
      <rPr>
        <vertAlign val="superscript"/>
        <sz val="8"/>
        <rFont val="Times New Roman"/>
        <family val="1"/>
      </rPr>
      <t xml:space="preserve">5) </t>
    </r>
    <r>
      <rPr>
        <sz val="8"/>
        <rFont val="Times New Roman"/>
        <family val="1"/>
      </rPr>
      <t>Statistical observation is being carried out since 1993.</t>
    </r>
  </si>
  <si>
    <r>
      <rPr>
        <b/>
        <sz val="10"/>
        <rFont val="Times New Roman"/>
        <family val="1"/>
      </rPr>
      <t>Monetary and credit system</t>
    </r>
    <r>
      <rPr>
        <b/>
        <vertAlign val="superscript"/>
        <sz val="10"/>
        <rFont val="Times New Roman"/>
        <family val="1"/>
      </rPr>
      <t>1)</t>
    </r>
  </si>
  <si>
    <t>Money supply М2, bln. roubles, end of year (before 1998 - trln. roubles)</t>
  </si>
  <si>
    <t>Cash money in circulation М0, bln. roubles, end of year (before 1998 - trln. roubles)</t>
  </si>
  <si>
    <t>Non-cash funds, bln. roubles, end of year (before 1998 - trln. roubles)</t>
  </si>
  <si>
    <t>Transferable deposits, bln. roubles, end of year</t>
  </si>
  <si>
    <t>Other deposits, bln. roubles, end of year</t>
  </si>
  <si>
    <t>Credits, deposits and other allocated funds granted to organizations, private persons and credit institutions, total, bln. roubles, end of year</t>
  </si>
  <si>
    <t>Credits and other allocated funds granted to organizations in roubles, mln. roubles, end of year</t>
  </si>
  <si>
    <t>Credits granted to private persons in roubles, mln. roubles, end of year</t>
  </si>
  <si>
    <t>Credits and other allocated funds granted to organizations in foreign currency, mln. roubles, end of year</t>
  </si>
  <si>
    <t>Credits granted to private persons in foreign currency, mln. roubles, end of year</t>
  </si>
  <si>
    <t>Number of credit institutions, registered on territory of the Russian Federation, end of year</t>
  </si>
  <si>
    <t>Number of credit institutions with foreign participation in charter capital having right to conduct banking transactions, end of year</t>
  </si>
  <si>
    <t>Number of affiliates of acting  credit institutions on territory of the Russian Federation, end of year</t>
  </si>
  <si>
    <t>Registered charter capital of acting credit institutions, bln. roubles, end of year</t>
  </si>
  <si>
    <t>Deposits, credits and other  raised funds of organizations,  private persons and credit institutions in roubles and foreign currency,   mln. roubles, end of year</t>
  </si>
  <si>
    <t>Deposits and other  raised funds of organizations in roubles and foreign currency,  mln. roubles, end of year</t>
  </si>
  <si>
    <t>Funds of private persons-individual entrepreneurs in roubles and foreign currency,  mln. roubles, end of year</t>
  </si>
  <si>
    <t>Deposits of private persons in roubles and foreign currency,   mln. roubles, end of year</t>
  </si>
  <si>
    <t>Official exchange rates of foreign currencies to Russian rouble, end of year:</t>
  </si>
  <si>
    <t>US dollar (before 1998  - thou. roubles)</t>
  </si>
  <si>
    <t>Euro</t>
  </si>
  <si>
    <t>Deposits of private persons in the Sberbank of Russia, end of year; mln. roubles (before 1998 - bln. roubles)</t>
  </si>
  <si>
    <t>Average size of deposit at rouble accounts in the Sberbank of Russia, end of year; roubles (before 1998 - without change of notional amount)</t>
  </si>
  <si>
    <t>Average size of deposit at foreign currency accounts in the Sberbank of Russia, end of year; roubles</t>
  </si>
  <si>
    <r>
      <rPr>
        <b/>
        <sz val="10"/>
        <rFont val="Times New Roman"/>
        <family val="1"/>
      </rPr>
      <t>Securities market</t>
    </r>
    <r>
      <rPr>
        <b/>
        <vertAlign val="superscript"/>
        <sz val="10"/>
        <rFont val="Times New Roman"/>
        <family val="1"/>
      </rPr>
      <t>1)</t>
    </r>
  </si>
  <si>
    <t>Emission volume , bln. roubles (before 1998 - trln. roubles)</t>
  </si>
  <si>
    <r>
      <rPr>
        <sz val="10"/>
        <rFont val="Times New Roman"/>
        <family val="1"/>
      </rPr>
      <t>11,5</t>
    </r>
    <r>
      <rPr>
        <vertAlign val="superscript"/>
        <sz val="10"/>
        <rFont val="Times New Roman"/>
        <family val="1"/>
      </rPr>
      <t>2)</t>
    </r>
  </si>
  <si>
    <r>
      <rPr>
        <sz val="10"/>
        <rFont val="Times New Roman"/>
        <family val="1"/>
      </rPr>
      <t>19,5</t>
    </r>
    <r>
      <rPr>
        <vertAlign val="superscript"/>
        <sz val="10"/>
        <rFont val="Times New Roman"/>
        <family val="1"/>
      </rPr>
      <t>2)</t>
    </r>
  </si>
  <si>
    <r>
      <rPr>
        <sz val="10"/>
        <rFont val="Times New Roman"/>
        <family val="1"/>
      </rPr>
      <t>160,0</t>
    </r>
    <r>
      <rPr>
        <vertAlign val="superscript"/>
        <sz val="10"/>
        <rFont val="Times New Roman"/>
        <family val="1"/>
      </rPr>
      <t>2)</t>
    </r>
  </si>
  <si>
    <r>
      <rPr>
        <sz val="10"/>
        <rFont val="Times New Roman"/>
        <family val="1"/>
      </rPr>
      <t>381,0</t>
    </r>
    <r>
      <rPr>
        <vertAlign val="superscript"/>
        <sz val="10"/>
        <rFont val="Times New Roman"/>
        <family val="1"/>
      </rPr>
      <t>2)</t>
    </r>
  </si>
  <si>
    <r>
      <rPr>
        <sz val="10"/>
        <rFont val="Times New Roman"/>
        <family val="1"/>
      </rPr>
      <t>750,0</t>
    </r>
    <r>
      <rPr>
        <vertAlign val="superscript"/>
        <sz val="10"/>
        <rFont val="Times New Roman"/>
        <family val="1"/>
      </rPr>
      <t>2)</t>
    </r>
  </si>
  <si>
    <r>
      <rPr>
        <sz val="10"/>
        <rFont val="Times New Roman"/>
        <family val="1"/>
      </rPr>
      <t>491,0</t>
    </r>
    <r>
      <rPr>
        <vertAlign val="superscript"/>
        <sz val="10"/>
        <rFont val="Times New Roman"/>
        <family val="1"/>
      </rPr>
      <t>2)</t>
    </r>
  </si>
  <si>
    <r>
      <rPr>
        <sz val="10"/>
        <rFont val="Times New Roman"/>
        <family val="1"/>
      </rPr>
      <t>15,0</t>
    </r>
    <r>
      <rPr>
        <vertAlign val="superscript"/>
        <sz val="10"/>
        <rFont val="Times New Roman"/>
        <family val="1"/>
      </rPr>
      <t>2)</t>
    </r>
  </si>
  <si>
    <r>
      <rPr>
        <sz val="10"/>
        <rFont val="Times New Roman"/>
        <family val="1"/>
      </rPr>
      <t>160,0</t>
    </r>
    <r>
      <rPr>
        <vertAlign val="superscript"/>
        <sz val="10"/>
        <rFont val="Arial Cyr"/>
        <family val="0"/>
      </rPr>
      <t>2)</t>
    </r>
  </si>
  <si>
    <t>Volume of equity offering and over-allotment at par, bln. roubles (before 1998 - trln. roubles)</t>
  </si>
  <si>
    <t>Revenue from  equity offering and over-allotment GKO-OFZ, bln. roubles (before 1998 - trln. roubles)</t>
  </si>
  <si>
    <t>147,9</t>
  </si>
  <si>
    <t>Redemption volume / coupon  payments, bln. roubles (before 1998 - trln. roubles)</t>
  </si>
  <si>
    <r>
      <rPr>
        <sz val="10"/>
        <rFont val="Times New Roman"/>
        <family val="1"/>
      </rPr>
      <t>Fund transferred to budget,bln. roubles</t>
    </r>
    <r>
      <rPr>
        <vertAlign val="superscript"/>
        <sz val="10"/>
        <rFont val="Times New Roman"/>
        <family val="1"/>
      </rPr>
      <t xml:space="preserve">3) </t>
    </r>
    <r>
      <rPr>
        <sz val="10"/>
        <rFont val="Times New Roman"/>
        <family val="1"/>
      </rPr>
      <t>(before 1998 - trln. roubles)</t>
    </r>
  </si>
  <si>
    <t>Size of government internal debt by Government Short-Term Bonds (GKO) и Federal Loan Bonds (OFZ), bln. roubles (before 1998 - trln. roubles)</t>
  </si>
  <si>
    <r>
      <rPr>
        <vertAlign val="superscript"/>
        <sz val="8"/>
        <rFont val="Times New Roman"/>
        <family val="1"/>
      </rPr>
      <t>1)</t>
    </r>
    <r>
      <rPr>
        <sz val="8"/>
        <rFont val="Times New Roman"/>
        <family val="1"/>
      </rPr>
      <t xml:space="preserve"> Without non-marketable issues. Data source: the Bank of Russia.</t>
    </r>
  </si>
  <si>
    <r>
      <rPr>
        <sz val="10"/>
        <rFont val="Times New Roman"/>
        <family val="1"/>
      </rPr>
      <t xml:space="preserve">Number of accounted insurance companies </t>
    </r>
    <r>
      <rPr>
        <vertAlign val="superscript"/>
        <sz val="10"/>
        <rFont val="Times New Roman"/>
        <family val="1"/>
      </rPr>
      <t>2)</t>
    </r>
    <r>
      <rPr>
        <sz val="10"/>
        <rFont val="Times New Roman"/>
        <family val="1"/>
      </rPr>
      <t xml:space="preserve"> </t>
    </r>
  </si>
  <si>
    <r>
      <rPr>
        <sz val="10"/>
        <rFont val="Times New Roman"/>
        <family val="1"/>
      </rPr>
      <t xml:space="preserve">Number oа affiliates of insurance companies </t>
    </r>
    <r>
      <rPr>
        <vertAlign val="superscript"/>
        <sz val="10"/>
        <rFont val="Times New Roman"/>
        <family val="1"/>
      </rPr>
      <t>2)</t>
    </r>
  </si>
  <si>
    <r>
      <rPr>
        <sz val="10"/>
        <rFont val="Times New Roman"/>
        <family val="1"/>
      </rPr>
      <t>Charter capital  of insurance companies</t>
    </r>
    <r>
      <rPr>
        <vertAlign val="superscript"/>
        <sz val="10"/>
        <rFont val="Times New Roman"/>
        <family val="1"/>
      </rPr>
      <t>2)</t>
    </r>
    <r>
      <rPr>
        <sz val="10"/>
        <rFont val="Times New Roman"/>
        <family val="1"/>
      </rPr>
      <t>, mln. roubles (before 1998 - bln. roubles)</t>
    </r>
  </si>
  <si>
    <t>Average payroll number of insurance agents, persons</t>
  </si>
  <si>
    <t>Average number of insurance agents  - private persons at insurance companies, persons</t>
  </si>
  <si>
    <r>
      <rPr>
        <sz val="10"/>
        <rFont val="Times New Roman"/>
        <family val="1"/>
      </rPr>
      <t>Number of concluded insurance contracts</t>
    </r>
    <r>
      <rPr>
        <vertAlign val="superscript"/>
        <sz val="10"/>
        <rFont val="Times New Roman"/>
        <family val="1"/>
      </rPr>
      <t>3)</t>
    </r>
    <r>
      <rPr>
        <sz val="10"/>
        <rFont val="Times New Roman"/>
        <family val="1"/>
      </rPr>
      <t>, mln.</t>
    </r>
  </si>
  <si>
    <r>
      <rPr>
        <sz val="10"/>
        <rFont val="Times New Roman"/>
        <family val="1"/>
      </rPr>
      <t>Insurance premiums (contributions-fee)</t>
    </r>
    <r>
      <rPr>
        <vertAlign val="superscript"/>
        <sz val="10"/>
        <rFont val="Times New Roman"/>
        <family val="1"/>
      </rPr>
      <t>3)</t>
    </r>
    <r>
      <rPr>
        <sz val="10"/>
        <rFont val="Times New Roman"/>
        <family val="1"/>
      </rPr>
      <t>,mln. roubles (before 1998 - bln. roubles)</t>
    </r>
  </si>
  <si>
    <r>
      <rPr>
        <sz val="10"/>
        <rFont val="Times New Roman"/>
        <family val="1"/>
      </rPr>
      <t>Payments on insurance contracts</t>
    </r>
    <r>
      <rPr>
        <vertAlign val="superscript"/>
        <sz val="10"/>
        <rFont val="Times New Roman"/>
        <family val="1"/>
      </rPr>
      <t>3)</t>
    </r>
    <r>
      <rPr>
        <sz val="10"/>
        <rFont val="Times New Roman"/>
        <family val="1"/>
      </rPr>
      <t>, mln. roubles (before 1998 - bln. roubles)</t>
    </r>
  </si>
  <si>
    <t>Net financial result (profit less loss) of  insurance companies, mln. roubles (before 1998 - bln. roubles)</t>
  </si>
  <si>
    <r>
      <rPr>
        <sz val="10"/>
        <rFont val="Times New Roman"/>
        <family val="1"/>
      </rPr>
      <t>Debtor liabilities of  insurance companies</t>
    </r>
    <r>
      <rPr>
        <vertAlign val="superscript"/>
        <sz val="10"/>
        <rFont val="Times New Roman"/>
        <family val="1"/>
      </rPr>
      <t xml:space="preserve">2), </t>
    </r>
    <r>
      <rPr>
        <sz val="10"/>
        <rFont val="Times New Roman"/>
        <family val="1"/>
      </rPr>
      <t>mln. roubles</t>
    </r>
  </si>
  <si>
    <r>
      <rPr>
        <sz val="10"/>
        <rFont val="Times New Roman"/>
        <family val="1"/>
      </rPr>
      <t xml:space="preserve">Creditor liabilities of  insurance companies </t>
    </r>
    <r>
      <rPr>
        <vertAlign val="superscript"/>
        <sz val="10"/>
        <rFont val="Times New Roman"/>
        <family val="1"/>
      </rPr>
      <t>2)</t>
    </r>
    <r>
      <rPr>
        <sz val="10"/>
        <rFont val="Times New Roman"/>
        <family val="1"/>
      </rPr>
      <t>, mln. roubles</t>
    </r>
  </si>
  <si>
    <r>
      <rPr>
        <vertAlign val="superscript"/>
        <sz val="8"/>
        <rFont val="Times New Roman"/>
        <family val="1"/>
      </rPr>
      <t>1)</t>
    </r>
    <r>
      <rPr>
        <sz val="8"/>
        <rFont val="Times New Roman"/>
        <family val="1"/>
      </rPr>
      <t xml:space="preserve">  Since 2012 – taking into account mutual insurance companies. 2014 data are presented without taking into account information on the Crimean Federal District.</t>
    </r>
  </si>
  <si>
    <r>
      <rPr>
        <vertAlign val="superscript"/>
        <sz val="8"/>
        <rFont val="Times New Roman"/>
        <family val="1"/>
      </rPr>
      <t>3)</t>
    </r>
    <r>
      <rPr>
        <sz val="8"/>
        <rFont val="Times New Roman"/>
        <family val="1"/>
      </rPr>
      <t xml:space="preserve"> Since 2012 data are presented without taking into account  mandatory medical insurance.</t>
    </r>
  </si>
  <si>
    <t>Net financial results (profit less loss) of activities of organizations, mln. roubles</t>
  </si>
  <si>
    <t>Share of loss-making organizations, percent</t>
  </si>
  <si>
    <t>29,9</t>
  </si>
  <si>
    <t>Losses, mln. roubles</t>
  </si>
  <si>
    <t>Profitability of sold goods (works, services), percent</t>
  </si>
  <si>
    <t>9,6</t>
  </si>
  <si>
    <t>Profitability of assets, percent</t>
  </si>
  <si>
    <t>6,7</t>
  </si>
  <si>
    <t>Current assets, mln. roubles</t>
  </si>
  <si>
    <t>Current liquidity ratio, percent</t>
  </si>
  <si>
    <t>134,3</t>
  </si>
  <si>
    <t>136,2</t>
  </si>
  <si>
    <t>Working capital financed by equity to total assets ratio, percent</t>
  </si>
  <si>
    <t>-14,1</t>
  </si>
  <si>
    <t>-17,8</t>
  </si>
  <si>
    <t>Equity-assets ratio percent</t>
  </si>
  <si>
    <t>52,4</t>
  </si>
  <si>
    <t>50,8</t>
  </si>
  <si>
    <r>
      <rPr>
        <vertAlign val="superscript"/>
        <sz val="8"/>
        <rFont val="Times New Roman"/>
        <family val="1"/>
      </rPr>
      <t xml:space="preserve">1) </t>
    </r>
    <r>
      <rPr>
        <sz val="8"/>
        <rFont val="Times New Roman"/>
        <family val="1"/>
      </rPr>
      <t>According to data of book-keeping reports.</t>
    </r>
  </si>
  <si>
    <r>
      <rPr>
        <b/>
        <sz val="10"/>
        <rFont val="Times New Roman"/>
        <family val="1"/>
      </rPr>
      <t>State of mutual settlements between 
organizations by kind of economic activity (end of referance period)</t>
    </r>
    <r>
      <rPr>
        <b/>
        <vertAlign val="superscript"/>
        <sz val="10"/>
        <rFont val="Times New Roman"/>
        <family val="1"/>
      </rPr>
      <t>1)</t>
    </r>
  </si>
  <si>
    <t>Total indebtedness to liabilities, mln. roubles</t>
  </si>
  <si>
    <t>Creditor liabilities, mln. roubles</t>
  </si>
  <si>
    <t>Indebtedness to bank credits and loans, mln. roubles</t>
  </si>
  <si>
    <t>Overdue indebtedness to bank credits and loans, mln. roubles</t>
  </si>
  <si>
    <t>Merchandise creditors, mln. roubles</t>
  </si>
  <si>
    <t>Overdue merchandise creditors, mln. roubles</t>
  </si>
  <si>
    <t>Debit indebtedness, mln. roubles</t>
  </si>
  <si>
    <t>Overdue debit indebtedness, mln. roubles</t>
  </si>
  <si>
    <t>Trade debtors, mln. roubles</t>
  </si>
  <si>
    <t>Overdue trade debtors, mln. roubles</t>
  </si>
  <si>
    <t>Exceeding  overdue creditor liabilities over overdue debit indebtedness, mln. roubles</t>
  </si>
  <si>
    <t>Number of organizations with overdue trade debtors, units</t>
  </si>
  <si>
    <t>Number of organizations with overdue merchandise creditors, units</t>
  </si>
  <si>
    <t>Overdue arrears of wages to employees of organizations - total, mln. roubles</t>
  </si>
  <si>
    <t>of which because of late receipt of funds from budgets of all levels</t>
  </si>
  <si>
    <t>Indebtedness of organizations of the CIS countries to organizations of Russia  (customers), mln. roubles</t>
  </si>
  <si>
    <t>Overdue indebtedness of organizations of the CIS countries to organizations of Russia  (customers), mln. roubles</t>
  </si>
  <si>
    <t>Indebtedness on liabilities of organizations of Russia to organizations of the CIS countries (suppliers), mln. roubles</t>
  </si>
  <si>
    <t>Overdue indebtedness on liabilities of organizations of Russia to organizations of the CIS countries (suppliers), mln. roubles</t>
  </si>
  <si>
    <t>22. INVESTMENTS</t>
  </si>
  <si>
    <t xml:space="preserve">Investments in non-financial assets </t>
  </si>
  <si>
    <r>
      <rPr>
        <sz val="10"/>
        <rFont val="Times New Roman"/>
        <family val="1"/>
      </rPr>
      <t>Structure of investments in non-financial assets</t>
    </r>
    <r>
      <rPr>
        <vertAlign val="superscript"/>
        <sz val="10"/>
        <rFont val="Times New Roman"/>
        <family val="1"/>
      </rPr>
      <t>1);2)</t>
    </r>
    <r>
      <rPr>
        <sz val="10"/>
        <rFont val="Times New Roman"/>
        <family val="1"/>
      </rPr>
      <t>, percent of total</t>
    </r>
  </si>
  <si>
    <t>Total</t>
  </si>
  <si>
    <r>
      <rPr>
        <sz val="10"/>
        <rFont val="Times New Roman"/>
        <family val="1"/>
      </rPr>
      <t>Investments in fixed capital</t>
    </r>
    <r>
      <rPr>
        <vertAlign val="superscript"/>
        <sz val="10"/>
        <rFont val="Times New Roman"/>
        <family val="1"/>
      </rPr>
      <t>3)</t>
    </r>
  </si>
  <si>
    <t xml:space="preserve">Expenditures on R&amp;D and technological works  </t>
  </si>
  <si>
    <r>
      <rPr>
        <sz val="10"/>
        <rFont val="Times New Roman"/>
        <family val="1"/>
      </rPr>
      <t>Investments in other non-financial assets</t>
    </r>
    <r>
      <rPr>
        <vertAlign val="superscript"/>
        <sz val="10"/>
        <rFont val="Times New Roman"/>
        <family val="1"/>
      </rPr>
      <t>4)</t>
    </r>
  </si>
  <si>
    <r>
      <rPr>
        <sz val="10"/>
        <rFont val="Times New Roman"/>
        <family val="1"/>
      </rPr>
      <t>Investments in non-produced non-financial assets</t>
    </r>
    <r>
      <rPr>
        <vertAlign val="superscript"/>
        <sz val="10"/>
        <rFont val="Times New Roman"/>
        <family val="1"/>
      </rPr>
      <t>5)</t>
    </r>
  </si>
  <si>
    <t xml:space="preserve">Investments in fixed capital, at actual prices, mln. roubles (before 2000 – bln. roubles) </t>
  </si>
  <si>
    <r>
      <rPr>
        <sz val="10"/>
        <rFont val="Times New Roman"/>
        <family val="1"/>
      </rPr>
      <t>Volume indices of investments in fixed capital, percent of previous year (at constant prices)</t>
    </r>
    <r>
      <rPr>
        <vertAlign val="superscript"/>
        <sz val="10"/>
        <rFont val="Times New Roman"/>
        <family val="1"/>
      </rPr>
      <t xml:space="preserve">6) </t>
    </r>
  </si>
  <si>
    <r>
      <rPr>
        <sz val="10"/>
        <rFont val="Times New Roman"/>
        <family val="1"/>
      </rPr>
      <t>Structure of investments in fixed capital by types of fixed assets at actual prices</t>
    </r>
    <r>
      <rPr>
        <vertAlign val="superscript"/>
        <sz val="10"/>
        <rFont val="Times New Roman"/>
        <family val="1"/>
      </rPr>
      <t>2)</t>
    </r>
    <r>
      <rPr>
        <sz val="10"/>
        <rFont val="Times New Roman"/>
        <family val="1"/>
      </rPr>
      <t>, mln. roubles</t>
    </r>
  </si>
  <si>
    <t>Investments in dwellings</t>
  </si>
  <si>
    <t>Investments in buildings (except residential) and constructions</t>
  </si>
  <si>
    <t>Investments in machinery, equipment, transport means</t>
  </si>
  <si>
    <t>Other investments in fixed capital,  percent of total</t>
  </si>
  <si>
    <t xml:space="preserve"> percent of total</t>
  </si>
  <si>
    <t>Other investments in fixed capital</t>
  </si>
  <si>
    <t xml:space="preserve">Structure of investments in fixed capital by ownership types at actual prices,  mln. roubles (before 1998 – bln. roubles) </t>
  </si>
  <si>
    <r>
      <rPr>
        <sz val="10"/>
        <rFont val="Times New Roman"/>
        <family val="1"/>
      </rPr>
      <t>Total</t>
    </r>
    <r>
      <rPr>
        <vertAlign val="superscript"/>
        <sz val="10"/>
        <rFont val="Times New Roman"/>
        <family val="1"/>
      </rPr>
      <t>7)</t>
    </r>
  </si>
  <si>
    <t>Russian property</t>
  </si>
  <si>
    <t>state property</t>
  </si>
  <si>
    <t>municial property</t>
  </si>
  <si>
    <t xml:space="preserve">private property </t>
  </si>
  <si>
    <t>consumer cooperative property</t>
  </si>
  <si>
    <t>public and religious organizations (amalgamations) property</t>
  </si>
  <si>
    <t>mixed Russian property (without foreing participation)</t>
  </si>
  <si>
    <t>property of state corporations</t>
  </si>
  <si>
    <t>Foreign property</t>
  </si>
  <si>
    <t>Joint Russian and foreign  property</t>
  </si>
  <si>
    <r>
      <rPr>
        <sz val="10"/>
        <rFont val="Times New Roman"/>
        <family val="1"/>
      </rPr>
      <t>Total</t>
    </r>
    <r>
      <rPr>
        <vertAlign val="superscript"/>
        <sz val="10"/>
        <rFont val="Times New Roman"/>
        <family val="1"/>
      </rPr>
      <t>1);8)</t>
    </r>
  </si>
  <si>
    <t>uncluding:</t>
  </si>
  <si>
    <t>own funds</t>
  </si>
  <si>
    <t>raised funds</t>
  </si>
  <si>
    <t>bank credits</t>
  </si>
  <si>
    <t>of which foregn banks</t>
  </si>
  <si>
    <t>borrowed  funds of other organizations</t>
  </si>
  <si>
    <t>investments from abroad</t>
  </si>
  <si>
    <t>budget funds (funds of consolidated budget)</t>
  </si>
  <si>
    <t>federal budget</t>
  </si>
  <si>
    <t xml:space="preserve">budgets of constituent entities of the Russian Federation </t>
  </si>
  <si>
    <t>funds of local budgets</t>
  </si>
  <si>
    <t>extra-budget funds</t>
  </si>
  <si>
    <r>
      <t>Length of public motor roads with hard surface</t>
    </r>
    <r>
      <rPr>
        <vertAlign val="superscript"/>
        <sz val="10"/>
        <rFont val="Times New Roman"/>
        <family val="1"/>
      </rPr>
      <t>2)</t>
    </r>
    <r>
      <rPr>
        <sz val="10"/>
        <rFont val="Times New Roman"/>
        <family val="1"/>
      </rPr>
      <t xml:space="preserve"> (end of year), thou. km</t>
    </r>
  </si>
  <si>
    <t>17. COMMUNICATION*)</t>
  </si>
  <si>
    <r>
      <t>servers</t>
    </r>
    <r>
      <rPr>
        <vertAlign val="superscript"/>
        <sz val="10"/>
        <rFont val="Times New Roman"/>
        <family val="1"/>
      </rPr>
      <t>1)</t>
    </r>
  </si>
  <si>
    <r>
      <t>antivirus software</t>
    </r>
    <r>
      <rPr>
        <vertAlign val="superscript"/>
        <sz val="10"/>
        <rFont val="Times New Roman"/>
        <family val="1"/>
      </rPr>
      <t>2)</t>
    </r>
  </si>
  <si>
    <r>
      <t>for management of sales and purchases – total</t>
    </r>
    <r>
      <rPr>
        <vertAlign val="superscript"/>
        <sz val="10"/>
        <rFont val="Times New Roman"/>
        <family val="1"/>
      </rPr>
      <t>2)</t>
    </r>
    <r>
      <rPr>
        <sz val="10"/>
        <rFont val="Times New Roman"/>
        <family val="1"/>
      </rPr>
      <t>, percent</t>
    </r>
  </si>
  <si>
    <r>
      <t>to manage purchases of goods (works, services)</t>
    </r>
    <r>
      <rPr>
        <vertAlign val="superscript"/>
        <sz val="10"/>
        <rFont val="Times New Roman"/>
        <family val="1"/>
      </rPr>
      <t>3)</t>
    </r>
  </si>
  <si>
    <r>
      <t>to manage sales of goods (works, services)</t>
    </r>
    <r>
      <rPr>
        <vertAlign val="superscript"/>
        <sz val="10"/>
        <rFont val="Times New Roman"/>
        <family val="1"/>
      </rPr>
      <t>3)</t>
    </r>
  </si>
  <si>
    <r>
      <t xml:space="preserve">CRN, ERP, SCM – systems </t>
    </r>
    <r>
      <rPr>
        <vertAlign val="superscript"/>
        <sz val="10"/>
        <rFont val="Times New Roman"/>
        <family val="1"/>
      </rPr>
      <t>2)</t>
    </r>
  </si>
  <si>
    <r>
      <t>Share of organizations using electronic document management  in total number of observed organizations</t>
    </r>
    <r>
      <rPr>
        <vertAlign val="superscript"/>
        <sz val="10"/>
        <rFont val="Times New Roman"/>
        <family val="1"/>
      </rPr>
      <t>3)</t>
    </r>
    <r>
      <rPr>
        <sz val="10"/>
        <rFont val="Times New Roman"/>
        <family val="1"/>
      </rPr>
      <t>, percent</t>
    </r>
  </si>
  <si>
    <r>
      <t>payment for access to Internet</t>
    </r>
    <r>
      <rPr>
        <vertAlign val="superscript"/>
        <sz val="10"/>
        <rFont val="Times New Roman"/>
        <family val="1"/>
      </rPr>
      <t>2)</t>
    </r>
  </si>
  <si>
    <r>
      <t xml:space="preserve">1) </t>
    </r>
    <r>
      <rPr>
        <sz val="8"/>
        <rFont val="Times New Roman"/>
        <family val="1"/>
      </rPr>
      <t>Before</t>
    </r>
    <r>
      <rPr>
        <vertAlign val="superscript"/>
        <sz val="8"/>
        <rFont val="Times New Roman"/>
        <family val="1"/>
      </rPr>
      <t xml:space="preserve"> </t>
    </r>
    <r>
      <rPr>
        <sz val="8"/>
        <rFont val="Times New Roman"/>
        <family val="1"/>
      </rPr>
      <t>2015 - computers of another types.</t>
    </r>
  </si>
  <si>
    <r>
      <t>Retail trade turnover of food products, including beverages, and  tobacco</t>
    </r>
    <r>
      <rPr>
        <vertAlign val="superscript"/>
        <sz val="10"/>
        <rFont val="Times New Roman"/>
        <family val="1"/>
      </rPr>
      <t>1)</t>
    </r>
    <r>
      <rPr>
        <sz val="10"/>
        <rFont val="Times New Roman"/>
        <family val="1"/>
      </rPr>
      <t xml:space="preserve"> (before 1998 - bln. roubles), mln. roubles</t>
    </r>
    <r>
      <rPr>
        <vertAlign val="superscript"/>
        <sz val="10"/>
        <rFont val="Times New Roman"/>
        <family val="1"/>
      </rPr>
      <t xml:space="preserve"> </t>
    </r>
    <r>
      <rPr>
        <sz val="10"/>
        <rFont val="Times New Roman"/>
        <family val="1"/>
      </rPr>
      <t>(at actual prices)</t>
    </r>
  </si>
  <si>
    <r>
      <t xml:space="preserve">1) </t>
    </r>
    <r>
      <rPr>
        <sz val="8"/>
        <rFont val="Times New Roman"/>
        <family val="1"/>
      </rPr>
      <t>Before 2000 - funds of the Federal budget for "Fundamental research and assistance to scientific and technological progress"; since 2000 till 2006 – according to Annex 2 to the Federal Law «On execution of the Federal budget»; 2007 – as of January 1, 2008; 2008 –  as of January 1, 2009; 2009 –  as of January 1, 2010; 2010 –  as of January 1, 2011; 2011–  as of January 1, 2012; 2012 –  as of January 1, 2013; 2013 –  as of January 1, 2014; 2014 -  as of January 1, 2015 –  report on execution of  consolidated budget and public off-budget funds (according to data of the Federal Treasury), 2015 - as of January 1, 2016 report on execution of  consolidated budget and public off-budget funds (according to data of the Federal Treasury).</t>
    </r>
  </si>
  <si>
    <r>
      <t>Value of subject of  agreement on import of technologies, mln. roubles</t>
    </r>
    <r>
      <rPr>
        <vertAlign val="superscript"/>
        <sz val="10"/>
        <rFont val="Times New Roman"/>
        <family val="1"/>
      </rPr>
      <t>3)</t>
    </r>
  </si>
  <si>
    <r>
      <t>Revenue for year for export of technologies, mln. roubles</t>
    </r>
    <r>
      <rPr>
        <vertAlign val="superscript"/>
        <sz val="10"/>
        <rFont val="Times New Roman"/>
        <family val="1"/>
      </rPr>
      <t>3)</t>
    </r>
  </si>
  <si>
    <r>
      <t xml:space="preserve">1) </t>
    </r>
    <r>
      <rPr>
        <sz val="8"/>
        <rFont val="Times New Roman"/>
        <family val="1"/>
      </rPr>
      <t>Data of the Russian Federal Agency for Intellectual Property, Patents and Trademarks  (1991, 1992 data are not available).</t>
    </r>
  </si>
  <si>
    <r>
      <t xml:space="preserve">1) </t>
    </r>
    <r>
      <rPr>
        <sz val="8"/>
        <rFont val="Times New Roman"/>
        <family val="1"/>
      </rPr>
      <t xml:space="preserve">Statistical observation on  organization innovations  is being carried out since 2000; on marketing innovations is being carried out since 2006. </t>
    </r>
  </si>
  <si>
    <r>
      <t>2)</t>
    </r>
    <r>
      <rPr>
        <sz val="8"/>
        <rFont val="Times New Roman"/>
        <family val="1"/>
      </rPr>
      <t xml:space="preserve"> Statistical observation is expanded on communication organizations since 1998.</t>
    </r>
  </si>
  <si>
    <r>
      <t xml:space="preserve">3) </t>
    </r>
    <r>
      <rPr>
        <sz val="8"/>
        <rFont val="Times New Roman"/>
        <family val="1"/>
      </rPr>
      <t>Data source: the Federal Tax Service; as of January 1, 2016 - 827,3  bln. roubles. 2014 data are presented without taking into account information on the Crimean Federal District.</t>
    </r>
  </si>
  <si>
    <r>
      <t xml:space="preserve">2) </t>
    </r>
    <r>
      <rPr>
        <sz val="8"/>
        <rFont val="Times New Roman"/>
        <family val="1"/>
      </rPr>
      <t>Data source: the Bank of Russia.</t>
    </r>
  </si>
  <si>
    <t>Overdue total indebtedness to liabilities, mln. roubles</t>
  </si>
  <si>
    <r>
      <t xml:space="preserve">2)  </t>
    </r>
    <r>
      <rPr>
        <sz val="8"/>
        <rFont val="Cambria"/>
        <family val="1"/>
      </rPr>
      <t>End of period.</t>
    </r>
  </si>
  <si>
    <r>
      <t>Financial results and solvency</t>
    </r>
    <r>
      <rPr>
        <b/>
        <vertAlign val="superscript"/>
        <sz val="10"/>
        <rFont val="Times New Roman"/>
        <family val="1"/>
      </rPr>
      <t xml:space="preserve">1) </t>
    </r>
  </si>
  <si>
    <r>
      <t>Activity of insurance companies</t>
    </r>
    <r>
      <rPr>
        <b/>
        <vertAlign val="superscript"/>
        <sz val="10"/>
        <rFont val="Times New Roman"/>
        <family val="1"/>
      </rPr>
      <t>1)</t>
    </r>
  </si>
  <si>
    <t>Overdue creditor liabilities, mln. roubles</t>
  </si>
  <si>
    <t xml:space="preserve">Investments in objects of intellectual property 
</t>
  </si>
  <si>
    <r>
      <t>Total</t>
    </r>
    <r>
      <rPr>
        <vertAlign val="superscript"/>
        <sz val="10"/>
        <rFont val="Times New Roman"/>
        <family val="1"/>
      </rPr>
      <t>12)</t>
    </r>
  </si>
  <si>
    <r>
      <t xml:space="preserve">13) </t>
    </r>
    <r>
      <rPr>
        <sz val="8"/>
        <rFont val="Times New Roman"/>
        <family val="1"/>
      </rPr>
      <t>2015 data on consistent scope of enterprises are not compiled due to carrying out of the full-scale observation on activities of small and medium entrepreneurship and cancellation of sample surveys of microenterprises.</t>
    </r>
  </si>
  <si>
    <t xml:space="preserve">tenth group (with biggest disposal resources)
</t>
  </si>
  <si>
    <r>
      <rPr>
        <vertAlign val="superscript"/>
        <sz val="8"/>
        <rFont val="Times New Roman"/>
        <family val="1"/>
      </rPr>
      <t>1)</t>
    </r>
    <r>
      <rPr>
        <sz val="8"/>
        <rFont val="Times New Roman"/>
        <family val="1"/>
      </rPr>
      <t xml:space="preserve"> 1996  - Q IV, 1996; 2014 data are presented without taking into account information on the Crimean Federal District.</t>
    </r>
  </si>
  <si>
    <r>
      <t xml:space="preserve">2) </t>
    </r>
    <r>
      <rPr>
        <sz val="8"/>
        <rFont val="Times New Roman"/>
        <family val="1"/>
      </rPr>
      <t>2015 data are presented without taking into account information on the Crimean Federal District.</t>
    </r>
  </si>
  <si>
    <t>Price indices of agricultural producers (end of period, percent of December of previous period)</t>
  </si>
  <si>
    <t>acquisition price index for machinery and equipment of investment purpose (end of period, as percent to December of previous period; 1992-1995 - in times)</t>
  </si>
  <si>
    <r>
      <t>Freigh tariff indices (end of period, percent of December of previous period; 1992-1995 - in times)</t>
    </r>
    <r>
      <rPr>
        <vertAlign val="superscript"/>
        <sz val="10"/>
        <rFont val="Times New Roman"/>
        <family val="1"/>
      </rPr>
      <t>27)</t>
    </r>
  </si>
  <si>
    <r>
      <t>Aggregate price index for products (expenditures, services) of investment purpose (end of period, as percent to December of previous period; 1992-1995 - in times)</t>
    </r>
    <r>
      <rPr>
        <vertAlign val="superscript"/>
        <sz val="10"/>
        <rFont val="Times New Roman"/>
        <family val="1"/>
      </rPr>
      <t xml:space="preserve">26) </t>
    </r>
  </si>
  <si>
    <r>
      <t>27)</t>
    </r>
    <r>
      <rPr>
        <sz val="8"/>
        <rFont val="Times New Roman"/>
        <family val="1"/>
      </rPr>
      <t xml:space="preserve"> 2015 data are presented without taking into account information on the Crimean Federal District.</t>
    </r>
  </si>
  <si>
    <r>
      <t>Export of good of the Russian Federation  (data of the Federal Customs Service with due regard to data on mutual trade of goods with EAEU country-members)</t>
    </r>
    <r>
      <rPr>
        <vertAlign val="superscript"/>
        <sz val="10"/>
        <rFont val="Times New Roman"/>
        <family val="1"/>
      </rPr>
      <t>1)</t>
    </r>
    <r>
      <rPr>
        <sz val="10"/>
        <rFont val="Times New Roman"/>
        <family val="1"/>
      </rPr>
      <t>, mln. US dollars — total</t>
    </r>
  </si>
  <si>
    <r>
      <t>Import of good of the Russian Federation  (data of the Federal Customs Service with due regard to data on mutual trade of goods with EAEU country-members)</t>
    </r>
    <r>
      <rPr>
        <vertAlign val="superscript"/>
        <sz val="10"/>
        <rFont val="Times New Roman"/>
        <family val="1"/>
      </rPr>
      <t>1)</t>
    </r>
    <r>
      <rPr>
        <sz val="10"/>
        <rFont val="Times New Roman"/>
        <family val="1"/>
      </rPr>
      <t>, mln. US dollars — total</t>
    </r>
  </si>
  <si>
    <r>
      <rPr>
        <vertAlign val="superscript"/>
        <sz val="8"/>
        <rFont val="Times New Roman"/>
        <family val="1"/>
      </rPr>
      <t>1)</t>
    </r>
    <r>
      <rPr>
        <sz val="8"/>
        <rFont val="Times New Roman"/>
        <family val="1"/>
      </rPr>
      <t xml:space="preserve"> Starting since data of April 2014  taking into account information on the Crimean Federal District.</t>
    </r>
  </si>
  <si>
    <r>
      <rPr>
        <vertAlign val="superscript"/>
        <sz val="8"/>
        <rFont val="Times New Roman"/>
        <family val="1"/>
      </rPr>
      <t>1)</t>
    </r>
    <r>
      <rPr>
        <sz val="8"/>
        <rFont val="Times New Roman"/>
        <family val="1"/>
      </rPr>
      <t xml:space="preserve"> Data of the Federal Customs Service with due regard to data on mutual trade of goods with EAEU country-members, including fish, fish products and see products, caught and sold outside customs control zone. 2010 data are published without taking into account the mutual trade between the Russian Federation and Republic of Kazakhstan for July-December, 2010 due to cancellation of customs processing of goods on russian-kazakhstan border since July 1, 2010.</t>
    </r>
  </si>
  <si>
    <r>
      <t>3)</t>
    </r>
    <r>
      <rPr>
        <sz val="8"/>
        <rFont val="Times New Roman"/>
        <family val="1"/>
      </rPr>
      <t xml:space="preserve"> Sign (-) means fund withdrawals from budget for reimbursement of valuable security emissions and coupon yield payments.</t>
    </r>
  </si>
  <si>
    <r>
      <t>1)</t>
    </r>
    <r>
      <rPr>
        <sz val="8"/>
        <rFont val="Times New Roman"/>
        <family val="1"/>
      </rPr>
      <t xml:space="preserve">  Data source: the Bank of Russia and  the Savings Bank of Russia</t>
    </r>
  </si>
  <si>
    <t>20.  SCIENCE AND INNOVATIONS</t>
  </si>
  <si>
    <t xml:space="preserve">Section 20.  SCIENCE AND INNOVATIONS   </t>
  </si>
  <si>
    <t>Diesel fuel oil, mln. tons</t>
  </si>
  <si>
    <t>Motor gasoline, mln. tons</t>
  </si>
  <si>
    <r>
      <t>2)</t>
    </r>
    <r>
      <rPr>
        <sz val="8"/>
        <rFont val="Times New Roman"/>
        <family val="1"/>
      </rPr>
      <t xml:space="preserve"> Size of emission is less then size of offering and over-allotment because of novation of valuable securities.</t>
    </r>
  </si>
  <si>
    <t>Section 12. MINING AND QUARRYING, MANUFACTURING, ELECTRICITY, GAS 
AND WATER SUPPLY</t>
  </si>
  <si>
    <t>Gross Domestic Product, bln. roubles (1992-1997 - trln. roubles)</t>
  </si>
  <si>
    <t>Linen fabrics</t>
  </si>
  <si>
    <t xml:space="preserve">Clothing and underwear </t>
  </si>
  <si>
    <t>Upper knitwear</t>
  </si>
  <si>
    <t>Knitted underwear and other knitted articles</t>
  </si>
  <si>
    <t>Hosiery</t>
  </si>
  <si>
    <t>Leather, textile and combined footwear</t>
  </si>
  <si>
    <t>Detergents</t>
  </si>
  <si>
    <t>Perfumery</t>
  </si>
  <si>
    <t>Haberdashery</t>
  </si>
  <si>
    <t>Tobacco products</t>
  </si>
  <si>
    <t>Furniture</t>
  </si>
  <si>
    <t>Electrical and other domestic appliances</t>
  </si>
  <si>
    <t>TV and radio sets</t>
  </si>
  <si>
    <t>Building materials</t>
  </si>
  <si>
    <t>Gasoline</t>
  </si>
  <si>
    <t>Medicaments</t>
  </si>
  <si>
    <t>Jewelry</t>
  </si>
  <si>
    <t>Watches and clocks</t>
  </si>
  <si>
    <t>Consumer price indices for selected groups of services (December to December of previous year; percent)</t>
  </si>
  <si>
    <t>Domestic personal  services</t>
  </si>
  <si>
    <t>Passenger transport services</t>
  </si>
  <si>
    <t>Communication services</t>
  </si>
  <si>
    <t>Housing and public utility services</t>
  </si>
  <si>
    <t>housing</t>
  </si>
  <si>
    <t>Child care in pre-school institutions</t>
  </si>
  <si>
    <t>Education services</t>
  </si>
  <si>
    <t>Cultural organization services</t>
  </si>
  <si>
    <t>Excursions</t>
  </si>
  <si>
    <t>Sanatoria, resort and health care services</t>
  </si>
  <si>
    <t>Medical services</t>
  </si>
  <si>
    <t>Physical culture and sports services</t>
  </si>
  <si>
    <t>Legal services</t>
  </si>
  <si>
    <t>Consumer price indices (tariffs) for goods and services by population groups with different level of  disposable recources (December to December of previous year; percent)</t>
  </si>
  <si>
    <t xml:space="preserve">All goods and services </t>
  </si>
  <si>
    <t>first group (with smallest disposal resources)</t>
  </si>
  <si>
    <t>Food priducts</t>
  </si>
  <si>
    <t>first group</t>
  </si>
  <si>
    <t>tenth group</t>
  </si>
  <si>
    <t>Non-food products</t>
  </si>
  <si>
    <t>Average consumer prices for selected types of food products (end of year; roubles per kilogram, at prices of relevant years)</t>
  </si>
  <si>
    <t>Beef (excluding boneless beef)</t>
  </si>
  <si>
    <t>Pork (excluding boneless pork)</t>
  </si>
  <si>
    <r>
      <rPr>
        <sz val="10"/>
        <rFont val="Times New Roman"/>
        <family val="1"/>
      </rPr>
      <t>Chicken  chilled and frozen</t>
    </r>
    <r>
      <rPr>
        <vertAlign val="superscript"/>
        <sz val="10"/>
        <rFont val="Times New Roman"/>
        <family val="1"/>
      </rPr>
      <t>1)</t>
    </r>
  </si>
  <si>
    <r>
      <rPr>
        <sz val="10"/>
        <rFont val="Times New Roman"/>
        <family val="1"/>
      </rPr>
      <t>Sausage boiled</t>
    </r>
    <r>
      <rPr>
        <vertAlign val="superscript"/>
        <sz val="10"/>
        <rFont val="Arial"/>
        <family val="2"/>
      </rPr>
      <t>2)</t>
    </r>
  </si>
  <si>
    <t xml:space="preserve">Canned beef, pork stewed, per conventional can, 350 g of weight
</t>
  </si>
  <si>
    <r>
      <rPr>
        <sz val="10"/>
        <rFont val="Times New Roman"/>
        <family val="1"/>
      </rPr>
      <t>Fish, frozen, not scaled</t>
    </r>
    <r>
      <rPr>
        <vertAlign val="superscript"/>
        <sz val="10"/>
        <rFont val="Times New Roman"/>
        <family val="1"/>
      </rPr>
      <t>3)</t>
    </r>
  </si>
  <si>
    <t xml:space="preserve">Fish, salted, marinated, smoked </t>
  </si>
  <si>
    <t>Canned  fish with oil additives (excl. delicatessen), per conventional can, 350 g of weight</t>
  </si>
  <si>
    <r>
      <rPr>
        <sz val="10"/>
        <rFont val="Times New Roman"/>
        <family val="1"/>
      </rPr>
      <t>Butter</t>
    </r>
    <r>
      <rPr>
        <vertAlign val="superscript"/>
        <sz val="10"/>
        <rFont val="Times New Roman"/>
        <family val="1"/>
      </rPr>
      <t>4)</t>
    </r>
    <r>
      <rPr>
        <sz val="10"/>
        <rFont val="Times New Roman"/>
        <family val="1"/>
      </rPr>
      <t xml:space="preserve"> </t>
    </r>
  </si>
  <si>
    <r>
      <rPr>
        <sz val="10"/>
        <rFont val="Times New Roman"/>
        <family val="1"/>
      </rPr>
      <t>Sunflower-seed oil</t>
    </r>
    <r>
      <rPr>
        <vertAlign val="superscript"/>
        <sz val="10"/>
        <rFont val="Times New Roman"/>
        <family val="1"/>
      </rPr>
      <t>5)</t>
    </r>
    <r>
      <rPr>
        <sz val="10"/>
        <rFont val="Times New Roman"/>
        <family val="1"/>
      </rPr>
      <t xml:space="preserve"> </t>
    </r>
  </si>
  <si>
    <r>
      <rPr>
        <sz val="10"/>
        <rFont val="Times New Roman"/>
        <family val="1"/>
      </rPr>
      <t>Whole milk pasteurized, fat status 2,5–3,2%</t>
    </r>
    <r>
      <rPr>
        <vertAlign val="superscript"/>
        <sz val="10"/>
        <rFont val="Times New Roman"/>
        <family val="1"/>
      </rPr>
      <t>6)</t>
    </r>
    <r>
      <rPr>
        <b/>
        <sz val="10"/>
        <rFont val="Times New Roman"/>
        <family val="1"/>
      </rPr>
      <t>,</t>
    </r>
    <r>
      <rPr>
        <sz val="10"/>
        <rFont val="Times New Roman"/>
        <family val="1"/>
      </rPr>
      <t xml:space="preserve"> per liter</t>
    </r>
  </si>
  <si>
    <t>Rennet cheeses, hard and soft</t>
  </si>
  <si>
    <t>Eggs, per ten pieces</t>
  </si>
  <si>
    <t>Granulated sugar</t>
  </si>
  <si>
    <t xml:space="preserve">Black baikhovi tea </t>
  </si>
  <si>
    <t>Wheat flour</t>
  </si>
  <si>
    <t>Bread and bakery of high grade wheat flour</t>
  </si>
  <si>
    <t>Rice hulled</t>
  </si>
  <si>
    <r>
      <rPr>
        <sz val="10"/>
        <rFont val="Times New Roman"/>
        <family val="1"/>
      </rPr>
      <t>Pasta products of high grade wheat flour</t>
    </r>
    <r>
      <rPr>
        <vertAlign val="superscript"/>
        <sz val="10"/>
        <rFont val="Times New Roman"/>
        <family val="1"/>
      </rPr>
      <t>7)</t>
    </r>
  </si>
  <si>
    <t>Cabbage, white, fresh</t>
  </si>
  <si>
    <t>Onion, bulb</t>
  </si>
  <si>
    <t>Apples</t>
  </si>
  <si>
    <r>
      <rPr>
        <sz val="10"/>
        <rFont val="Times New Roman"/>
        <family val="1"/>
      </rPr>
      <t>Vodka, 40% and over</t>
    </r>
    <r>
      <rPr>
        <vertAlign val="superscript"/>
        <sz val="10"/>
        <rFont val="Times New Roman"/>
        <family val="1"/>
      </rPr>
      <t>8)</t>
    </r>
    <r>
      <rPr>
        <sz val="10"/>
        <rFont val="Times New Roman"/>
        <family val="1"/>
      </rPr>
      <t>, per liter</t>
    </r>
  </si>
  <si>
    <r>
      <rPr>
        <sz val="10"/>
        <rFont val="Times New Roman"/>
        <family val="1"/>
      </rPr>
      <t>Cognac (brandy) ordinary, domestic</t>
    </r>
    <r>
      <rPr>
        <vertAlign val="superscript"/>
        <sz val="10"/>
        <rFont val="Times New Roman"/>
        <family val="1"/>
      </rPr>
      <t>9)</t>
    </r>
    <r>
      <rPr>
        <sz val="10"/>
        <rFont val="Times New Roman"/>
        <family val="1"/>
      </rPr>
      <t>, per liter</t>
    </r>
  </si>
  <si>
    <r>
      <rPr>
        <sz val="10"/>
        <rFont val="Times New Roman"/>
        <family val="1"/>
      </rPr>
      <t>Sparkling wine, domestic</t>
    </r>
    <r>
      <rPr>
        <vertAlign val="superscript"/>
        <sz val="10"/>
        <rFont val="Times New Roman"/>
        <family val="1"/>
      </rPr>
      <t>10)</t>
    </r>
    <r>
      <rPr>
        <sz val="10"/>
        <rFont val="Times New Roman"/>
        <family val="1"/>
      </rPr>
      <t>, per liter</t>
    </r>
  </si>
  <si>
    <t>Beer, domestic, per liter</t>
  </si>
  <si>
    <t>Average consumer prices for selected types of non-food products(end of year, roubles per piece, at prices of relevant years)</t>
  </si>
  <si>
    <t>Women’s overcoat with upper of raincoat fabrics</t>
  </si>
  <si>
    <t>Men’s suits, two-pieces, of wool, semi-wool or mixed fabrics</t>
  </si>
  <si>
    <t>Men’s shirts of cotton or mixed fabrics</t>
  </si>
  <si>
    <r>
      <rPr>
        <sz val="10"/>
        <rFont val="Times New Roman"/>
        <family val="1"/>
      </rPr>
      <t>Men’s jumper</t>
    </r>
    <r>
      <rPr>
        <vertAlign val="superscript"/>
        <sz val="10"/>
        <rFont val="Times New Roman"/>
        <family val="1"/>
      </rPr>
      <t>11)</t>
    </r>
  </si>
  <si>
    <t>Men’s socks of cotton or mixed fabrics, per pair</t>
  </si>
  <si>
    <r>
      <rPr>
        <sz val="10"/>
        <rFont val="Times New Roman"/>
        <family val="1"/>
      </rPr>
      <t>Women’s tights, elastic, 15-20 DEN</t>
    </r>
    <r>
      <rPr>
        <vertAlign val="superscript"/>
        <sz val="10"/>
        <rFont val="Times New Roman"/>
        <family val="1"/>
      </rPr>
      <t>12)</t>
    </r>
  </si>
  <si>
    <t>Men’s leather shoes, per pair</t>
  </si>
  <si>
    <t>Women’s leather boots with warm lining, per pair</t>
  </si>
  <si>
    <t>Women's model shoes with leather uppers, per pair</t>
  </si>
  <si>
    <t>Toilet soap, 100 g</t>
  </si>
  <si>
    <t>Shampoo, 250 ml</t>
  </si>
  <si>
    <t>Tipped cigarettes, domestic, per pack</t>
  </si>
  <si>
    <t xml:space="preserve">Carpet, carpet articles, synthetic, per sq. m </t>
  </si>
  <si>
    <t>Electric vacuum cleaner, per piece</t>
  </si>
  <si>
    <t>Road bike for adults, per piece</t>
  </si>
  <si>
    <t>Color TV set</t>
  </si>
  <si>
    <t>Corrugated asbestos board, 10 sq. m</t>
  </si>
  <si>
    <t>...</t>
  </si>
  <si>
    <t>Bricks, red, per 1000 pcs.</t>
  </si>
  <si>
    <t xml:space="preserve">Linoleum, per sq. m </t>
  </si>
  <si>
    <r>
      <rPr>
        <sz val="10"/>
        <rFont val="Times New Roman"/>
        <family val="1"/>
      </rPr>
      <t>Wedding ring</t>
    </r>
    <r>
      <rPr>
        <vertAlign val="superscript"/>
        <sz val="10"/>
        <rFont val="Times New Roman"/>
        <family val="1"/>
      </rPr>
      <t>13)</t>
    </r>
    <r>
      <rPr>
        <sz val="10"/>
        <rFont val="Times New Roman"/>
        <family val="1"/>
      </rPr>
      <t>, per g</t>
    </r>
  </si>
  <si>
    <r>
      <rPr>
        <sz val="10"/>
        <rFont val="Times New Roman"/>
        <family val="1"/>
      </rPr>
      <t>Gasoline, automobile, А-76 (RON-80)</t>
    </r>
    <r>
      <rPr>
        <vertAlign val="superscript"/>
        <sz val="10"/>
        <rFont val="Times New Roman"/>
        <family val="1"/>
      </rPr>
      <t>14)</t>
    </r>
    <r>
      <rPr>
        <sz val="10"/>
        <rFont val="Times New Roman"/>
        <family val="1"/>
      </rPr>
      <t>, per liter</t>
    </r>
  </si>
  <si>
    <t>Corvalol, per 25 ml</t>
  </si>
  <si>
    <t>Metamizole (Analginum, domestic), 500 mg, per 10 tablets</t>
  </si>
  <si>
    <t>Acetylsalicylic acid (Aspirin domestic), 500 mg, per 10 tablets</t>
  </si>
  <si>
    <t>Average consumer prices for selected types of services (end of year; roubles for one type of service, at prices of relevant years)</t>
  </si>
  <si>
    <t>Repair of shoe heels, per pair</t>
  </si>
  <si>
    <t>180,16</t>
  </si>
  <si>
    <r>
      <rPr>
        <sz val="10"/>
        <rFont val="Times New Roman"/>
        <family val="1"/>
      </rPr>
      <t>Repair of color TV set</t>
    </r>
    <r>
      <rPr>
        <vertAlign val="superscript"/>
        <sz val="10"/>
        <rFont val="Times New Roman"/>
        <family val="1"/>
      </rPr>
      <t xml:space="preserve">15)  </t>
    </r>
  </si>
  <si>
    <t>999,10</t>
  </si>
  <si>
    <t>760,80</t>
  </si>
  <si>
    <r>
      <rPr>
        <sz val="10"/>
        <rFont val="Times New Roman"/>
        <family val="1"/>
      </rPr>
      <t>Repair of refrigerators, all brands</t>
    </r>
    <r>
      <rPr>
        <vertAlign val="superscript"/>
        <sz val="10"/>
        <rFont val="Times New Roman"/>
        <family val="1"/>
      </rPr>
      <t>6)</t>
    </r>
  </si>
  <si>
    <t>1037,78</t>
  </si>
  <si>
    <r>
      <rPr>
        <sz val="10"/>
        <rFont val="Times New Roman"/>
        <family val="1"/>
      </rPr>
      <t>Dry cleaning of men’s suit</t>
    </r>
    <r>
      <rPr>
        <vertAlign val="superscript"/>
        <sz val="10"/>
        <rFont val="Times New Roman"/>
        <family val="1"/>
      </rPr>
      <t>17)</t>
    </r>
  </si>
  <si>
    <t>561,07</t>
  </si>
  <si>
    <r>
      <rPr>
        <sz val="10"/>
        <rFont val="Times New Roman"/>
        <family val="1"/>
      </rPr>
      <t>Washing and ironing laundry</t>
    </r>
    <r>
      <rPr>
        <vertAlign val="superscript"/>
        <sz val="10"/>
        <rFont val="Times New Roman"/>
        <family val="1"/>
      </rPr>
      <t>18)</t>
    </r>
    <r>
      <rPr>
        <b/>
        <sz val="10"/>
        <rFont val="Times New Roman"/>
        <family val="1"/>
      </rPr>
      <t>,</t>
    </r>
    <r>
      <rPr>
        <sz val="10"/>
        <rFont val="Times New Roman"/>
        <family val="1"/>
      </rPr>
      <t xml:space="preserve"> per kg</t>
    </r>
  </si>
  <si>
    <t>56,94</t>
  </si>
  <si>
    <r>
      <rPr>
        <sz val="10"/>
        <rFont val="Times New Roman"/>
        <family val="1"/>
      </rPr>
      <t>Haircut, free expression, at woman hair salon</t>
    </r>
    <r>
      <rPr>
        <vertAlign val="superscript"/>
        <sz val="10"/>
        <rFont val="Times New Roman"/>
        <family val="1"/>
      </rPr>
      <t>19)</t>
    </r>
  </si>
  <si>
    <t>269,11</t>
  </si>
  <si>
    <t>Haircut, free expression, at man hair salon</t>
  </si>
  <si>
    <t>224,10</t>
  </si>
  <si>
    <r>
      <rPr>
        <sz val="10"/>
        <rFont val="Times New Roman"/>
        <family val="1"/>
      </rPr>
      <t>Manual digging of graves at a new place of burial</t>
    </r>
    <r>
      <rPr>
        <vertAlign val="superscript"/>
        <sz val="10"/>
        <rFont val="Times New Roman"/>
        <family val="1"/>
      </rPr>
      <t>20)</t>
    </r>
  </si>
  <si>
    <t>1355,20</t>
  </si>
  <si>
    <t>91088,12</t>
  </si>
  <si>
    <t>3581,53</t>
  </si>
  <si>
    <t>Manufacture of coffin (including cost of materials)</t>
  </si>
  <si>
    <t>2204,25</t>
  </si>
  <si>
    <r>
      <rPr>
        <sz val="10"/>
        <rFont val="Times New Roman"/>
        <family val="1"/>
      </rPr>
      <t>City municipal bus fare</t>
    </r>
    <r>
      <rPr>
        <vertAlign val="superscript"/>
        <sz val="10"/>
        <rFont val="Times New Roman"/>
        <family val="1"/>
      </rPr>
      <t>21)</t>
    </r>
    <r>
      <rPr>
        <sz val="10"/>
        <rFont val="Times New Roman"/>
        <family val="1"/>
      </rPr>
      <t>, per trip</t>
    </r>
  </si>
  <si>
    <t>12,90</t>
  </si>
  <si>
    <t>City tram fare, per trip</t>
  </si>
  <si>
    <t>13,01</t>
  </si>
  <si>
    <t>City trolleybus fare, for trip</t>
  </si>
  <si>
    <t>12,36</t>
  </si>
  <si>
    <t>City metro fare, per trip</t>
  </si>
  <si>
    <t>20,50</t>
  </si>
  <si>
    <r>
      <rPr>
        <sz val="10"/>
        <rFont val="Times New Roman"/>
        <family val="1"/>
      </rPr>
      <t>Mailing simple letter within Russia</t>
    </r>
    <r>
      <rPr>
        <vertAlign val="superscript"/>
        <sz val="10"/>
        <rFont val="Times New Roman"/>
        <family val="1"/>
      </rPr>
      <t>22)</t>
    </r>
    <r>
      <rPr>
        <sz val="10"/>
        <rFont val="Times New Roman"/>
        <family val="1"/>
      </rPr>
      <t xml:space="preserve">, weighing up to 20 g </t>
    </r>
  </si>
  <si>
    <t>10,52</t>
  </si>
  <si>
    <r>
      <rPr>
        <sz val="10"/>
        <rFont val="Times New Roman"/>
        <family val="1"/>
      </rPr>
      <t>Sending a telegram within Russia</t>
    </r>
    <r>
      <rPr>
        <vertAlign val="superscript"/>
        <sz val="10"/>
        <rFont val="Times New Roman"/>
        <family val="1"/>
      </rPr>
      <t>23)</t>
    </r>
    <r>
      <rPr>
        <sz val="10"/>
        <rFont val="Times New Roman"/>
        <family val="1"/>
      </rPr>
      <t>,per 15 words</t>
    </r>
  </si>
  <si>
    <t>52,29</t>
  </si>
  <si>
    <t>Subscription fee for unlimited local telephone connection, per month</t>
  </si>
  <si>
    <t>348,76</t>
  </si>
  <si>
    <r>
      <rPr>
        <sz val="10"/>
        <rFont val="Times New Roman"/>
        <family val="1"/>
      </rPr>
      <t>Rent paid for dwellings in state  and municipal housing stock</t>
    </r>
    <r>
      <rPr>
        <vertAlign val="superscript"/>
        <sz val="10"/>
        <rFont val="Times New Roman"/>
        <family val="1"/>
      </rPr>
      <t>24)</t>
    </r>
    <r>
      <rPr>
        <b/>
        <sz val="10"/>
        <rFont val="Times New Roman"/>
        <family val="1"/>
      </rPr>
      <t xml:space="preserve">, </t>
    </r>
    <r>
      <rPr>
        <sz val="10"/>
        <rFont val="Times New Roman"/>
        <family val="1"/>
      </rPr>
      <t xml:space="preserve">per sq. m of total floor space
</t>
    </r>
  </si>
  <si>
    <t>14,28</t>
  </si>
  <si>
    <t>Cold-water supply and sewerage, per month per person</t>
  </si>
  <si>
    <t>212,98</t>
  </si>
  <si>
    <t>Cold-water supply, per cu. m</t>
  </si>
  <si>
    <t>Sewerage, per cu. m</t>
  </si>
  <si>
    <t>Hot-water supply, per month per person</t>
  </si>
  <si>
    <t>Hot-water supply, per cu. m</t>
  </si>
  <si>
    <r>
      <rPr>
        <sz val="10"/>
        <rFont val="Times New Roman"/>
        <family val="1"/>
      </rPr>
      <t>Heating</t>
    </r>
    <r>
      <rPr>
        <vertAlign val="superscript"/>
        <sz val="10"/>
        <rFont val="Times New Roman"/>
        <family val="1"/>
      </rPr>
      <t>25)</t>
    </r>
    <r>
      <rPr>
        <sz val="10"/>
        <rFont val="Times New Roman"/>
        <family val="1"/>
      </rPr>
      <t>, per sq. m of total floor space</t>
    </r>
  </si>
  <si>
    <t>21,03</t>
  </si>
  <si>
    <t>Heating, per Gcal</t>
  </si>
  <si>
    <t>Gas (pipe line), per month per person</t>
  </si>
  <si>
    <t>43,81</t>
  </si>
  <si>
    <r>
      <rPr>
        <sz val="10"/>
        <rFont val="Times New Roman"/>
        <family val="1"/>
      </rPr>
      <t>Electricity supply, dwellings without electric-stove at determine social consumption norm</t>
    </r>
    <r>
      <rPr>
        <vertAlign val="superscript"/>
        <sz val="10"/>
        <rFont val="Times New Roman"/>
        <family val="1"/>
      </rPr>
      <t>26)</t>
    </r>
    <r>
      <rPr>
        <sz val="10"/>
        <rFont val="Times New Roman"/>
        <family val="1"/>
      </rPr>
      <t>, per 100 kWh</t>
    </r>
  </si>
  <si>
    <t>232,03</t>
  </si>
  <si>
    <t>Cinema ticket</t>
  </si>
  <si>
    <t>167,19</t>
  </si>
  <si>
    <t>Theater ticket</t>
  </si>
  <si>
    <t>278,17</t>
  </si>
  <si>
    <r>
      <rPr>
        <sz val="10"/>
        <rFont val="Times New Roman"/>
        <family val="1"/>
      </rPr>
      <t>Child care center, per day</t>
    </r>
    <r>
      <rPr>
        <vertAlign val="superscript"/>
        <sz val="10"/>
        <rFont val="Times New Roman"/>
        <family val="1"/>
      </rPr>
      <t>27)</t>
    </r>
  </si>
  <si>
    <t>54,86</t>
  </si>
  <si>
    <r>
      <rPr>
        <sz val="10"/>
        <rFont val="Times New Roman"/>
        <family val="1"/>
      </rPr>
      <t xml:space="preserve">Sanatorium </t>
    </r>
    <r>
      <rPr>
        <b/>
        <sz val="10"/>
        <rFont val="Times New Roman"/>
        <family val="1"/>
      </rPr>
      <t xml:space="preserve"> </t>
    </r>
    <r>
      <rPr>
        <vertAlign val="superscript"/>
        <sz val="10"/>
        <rFont val="Times New Roman"/>
        <family val="1"/>
      </rPr>
      <t>28)</t>
    </r>
    <r>
      <rPr>
        <b/>
        <sz val="10"/>
        <rFont val="Times New Roman"/>
        <family val="1"/>
      </rPr>
      <t>,</t>
    </r>
    <r>
      <rPr>
        <sz val="10"/>
        <rFont val="Times New Roman"/>
        <family val="1"/>
      </rPr>
      <t xml:space="preserve"> per day per person</t>
    </r>
  </si>
  <si>
    <t>1561,61</t>
  </si>
  <si>
    <r>
      <rPr>
        <sz val="10"/>
        <rFont val="Times New Roman"/>
        <family val="1"/>
      </rPr>
      <t>Rest house, boarding house</t>
    </r>
    <r>
      <rPr>
        <vertAlign val="superscript"/>
        <sz val="10"/>
        <rFont val="Times New Roman"/>
        <family val="1"/>
      </rPr>
      <t>29)</t>
    </r>
    <r>
      <rPr>
        <b/>
        <sz val="10"/>
        <rFont val="Times New Roman"/>
        <family val="1"/>
      </rPr>
      <t>,</t>
    </r>
    <r>
      <rPr>
        <sz val="10"/>
        <rFont val="Times New Roman"/>
        <family val="1"/>
      </rPr>
      <t xml:space="preserve"> per day per person</t>
    </r>
  </si>
  <si>
    <t>360,03</t>
  </si>
  <si>
    <t>1168,45</t>
  </si>
  <si>
    <t>Primary consultative visit to medical specialist</t>
  </si>
  <si>
    <t>341,30</t>
  </si>
  <si>
    <r>
      <rPr>
        <sz val="10"/>
        <rFont val="Times New Roman"/>
        <family val="1"/>
      </rPr>
      <t>General blood  analysis</t>
    </r>
    <r>
      <rPr>
        <vertAlign val="superscript"/>
        <sz val="10"/>
        <rFont val="Times New Roman"/>
        <family val="1"/>
      </rPr>
      <t>30)</t>
    </r>
  </si>
  <si>
    <t>195,11</t>
  </si>
  <si>
    <r>
      <rPr>
        <vertAlign val="superscript"/>
        <sz val="8"/>
        <color indexed="8"/>
        <rFont val="Times New Roman"/>
        <family val="1"/>
      </rPr>
      <t xml:space="preserve">*) </t>
    </r>
    <r>
      <rPr>
        <sz val="8"/>
        <color indexed="8"/>
        <rFont val="Times New Roman"/>
        <family val="1"/>
      </rPr>
      <t xml:space="preserve"> 2014 data are presented without taking into account information on the Crimean Federal District.</t>
    </r>
  </si>
  <si>
    <t>Registration was organized for prices on following food products:</t>
  </si>
  <si>
    <r>
      <rPr>
        <vertAlign val="superscript"/>
        <sz val="8"/>
        <rFont val="Times New Roman"/>
        <family val="1"/>
      </rPr>
      <t>1)</t>
    </r>
    <r>
      <rPr>
        <sz val="8"/>
        <rFont val="Times New Roman"/>
        <family val="1"/>
      </rPr>
      <t xml:space="preserve"> 1991-1996  - poultry.</t>
    </r>
  </si>
  <si>
    <r>
      <rPr>
        <vertAlign val="superscript"/>
        <sz val="8"/>
        <rFont val="Times New Roman"/>
        <family val="1"/>
      </rPr>
      <t xml:space="preserve">2 </t>
    </r>
    <r>
      <rPr>
        <sz val="8"/>
        <rFont val="Times New Roman"/>
        <family val="1"/>
      </rPr>
      <t xml:space="preserve"> 1997-2013  - sausage boiled, highest grade.</t>
    </r>
  </si>
  <si>
    <r>
      <rPr>
        <vertAlign val="superscript"/>
        <sz val="8"/>
        <rFont val="Times New Roman"/>
        <family val="1"/>
      </rPr>
      <t>3)</t>
    </r>
    <r>
      <rPr>
        <sz val="8"/>
        <rFont val="Times New Roman"/>
        <family val="1"/>
      </rPr>
      <t xml:space="preserve"> 1991-2003  - fish frozen (except best quality)</t>
    </r>
  </si>
  <si>
    <r>
      <rPr>
        <vertAlign val="superscript"/>
        <sz val="8"/>
        <rFont val="Times New Roman"/>
        <family val="1"/>
      </rPr>
      <t xml:space="preserve">4) </t>
    </r>
    <r>
      <rPr>
        <sz val="8"/>
        <rFont val="Times New Roman"/>
        <family val="1"/>
      </rPr>
      <t>1991-1996  - butter (desi, boiled)</t>
    </r>
  </si>
  <si>
    <r>
      <rPr>
        <vertAlign val="superscript"/>
        <sz val="8"/>
        <rFont val="Times New Roman"/>
        <family val="1"/>
      </rPr>
      <t xml:space="preserve">5) </t>
    </r>
    <r>
      <rPr>
        <sz val="8"/>
        <rFont val="Times New Roman"/>
        <family val="1"/>
      </rPr>
      <t>1991-1996  - vegetable oil</t>
    </r>
  </si>
  <si>
    <r>
      <rPr>
        <vertAlign val="superscript"/>
        <sz val="8"/>
        <rFont val="Times New Roman"/>
        <family val="1"/>
      </rPr>
      <t xml:space="preserve">6) </t>
    </r>
    <r>
      <rPr>
        <sz val="8"/>
        <rFont val="Times New Roman"/>
        <family val="1"/>
      </rPr>
      <t>1991-1996  - milk (without cost of glassware); 2004-2008 - milk whole  pasteurized, fat status 2,5-3,2%.</t>
    </r>
  </si>
  <si>
    <r>
      <rPr>
        <vertAlign val="superscript"/>
        <sz val="8"/>
        <rFont val="Times New Roman"/>
        <family val="1"/>
      </rPr>
      <t>7)</t>
    </r>
    <r>
      <rPr>
        <sz val="8"/>
        <rFont val="Times New Roman"/>
        <family val="1"/>
      </rPr>
      <t xml:space="preserve"> 1991-1996 -  macaroni.</t>
    </r>
  </si>
  <si>
    <r>
      <rPr>
        <vertAlign val="superscript"/>
        <sz val="8"/>
        <rFont val="Times New Roman"/>
        <family val="1"/>
      </rPr>
      <t>8)</t>
    </r>
    <r>
      <rPr>
        <sz val="8"/>
        <rFont val="Times New Roman"/>
        <family val="1"/>
      </rPr>
      <t xml:space="preserve"> 1991-1996 -  vodka (without cost of glassware); 1997-2013 - vodka, 40% and over, ordinary.</t>
    </r>
  </si>
  <si>
    <r>
      <rPr>
        <vertAlign val="superscript"/>
        <sz val="8"/>
        <rFont val="Times New Roman"/>
        <family val="1"/>
      </rPr>
      <t xml:space="preserve">9) </t>
    </r>
    <r>
      <rPr>
        <sz val="8"/>
        <rFont val="Times New Roman"/>
        <family val="1"/>
      </rPr>
      <t>1991-1996 -  cognac  (without cost of glassware).</t>
    </r>
  </si>
  <si>
    <r>
      <rPr>
        <vertAlign val="superscript"/>
        <sz val="8"/>
        <rFont val="Times New Roman"/>
        <family val="1"/>
      </rPr>
      <t xml:space="preserve">10) </t>
    </r>
    <r>
      <rPr>
        <sz val="8"/>
        <rFont val="Times New Roman"/>
        <family val="1"/>
      </rPr>
      <t>1991-1996  - champagne (without cost of glassware); 1997-2003  - sparkling wine, domestic and from the CIS countries.</t>
    </r>
  </si>
  <si>
    <t>Registration was organized for prices on following non-food products:</t>
  </si>
  <si>
    <r>
      <rPr>
        <vertAlign val="superscript"/>
        <sz val="8"/>
        <rFont val="Times New Roman"/>
        <family val="1"/>
      </rPr>
      <t xml:space="preserve">11) </t>
    </r>
    <r>
      <rPr>
        <sz val="8"/>
        <rFont val="Times New Roman"/>
        <family val="1"/>
      </rPr>
      <t>1991-1996  - jumper (sweater, jacket) for adults.</t>
    </r>
  </si>
  <si>
    <r>
      <rPr>
        <vertAlign val="superscript"/>
        <sz val="8"/>
        <rFont val="Times New Roman"/>
        <family val="1"/>
      </rPr>
      <t xml:space="preserve">12) </t>
    </r>
    <r>
      <rPr>
        <sz val="8"/>
        <rFont val="Times New Roman"/>
        <family val="1"/>
      </rPr>
      <t>1991-1996 - women’s tights.</t>
    </r>
  </si>
  <si>
    <r>
      <rPr>
        <vertAlign val="superscript"/>
        <sz val="8"/>
        <rFont val="Times New Roman"/>
        <family val="1"/>
      </rPr>
      <t xml:space="preserve">13) </t>
    </r>
    <r>
      <rPr>
        <sz val="8"/>
        <rFont val="Times New Roman"/>
        <family val="1"/>
      </rPr>
      <t>1994-1996  - gold jewelry.</t>
    </r>
  </si>
  <si>
    <r>
      <rPr>
        <vertAlign val="superscript"/>
        <sz val="8"/>
        <rFont val="Times New Roman"/>
        <family val="1"/>
      </rPr>
      <t xml:space="preserve">14) </t>
    </r>
    <r>
      <rPr>
        <sz val="8"/>
        <rFont val="Times New Roman"/>
        <family val="1"/>
      </rPr>
      <t>1991-1996  - benzin.</t>
    </r>
  </si>
  <si>
    <t>Registration was organized for prices on following services:</t>
  </si>
  <si>
    <r>
      <rPr>
        <vertAlign val="superscript"/>
        <sz val="8"/>
        <rFont val="Times New Roman"/>
        <family val="1"/>
      </rPr>
      <t>15)</t>
    </r>
    <r>
      <rPr>
        <sz val="8"/>
        <rFont val="Times New Roman"/>
        <family val="1"/>
      </rPr>
      <t xml:space="preserve"> 1991-2006  – repair of domestic color TV sets  (without cost of spareparts).</t>
    </r>
  </si>
  <si>
    <r>
      <rPr>
        <vertAlign val="superscript"/>
        <sz val="8"/>
        <rFont val="Times New Roman"/>
        <family val="1"/>
      </rPr>
      <t xml:space="preserve">16) </t>
    </r>
    <r>
      <rPr>
        <sz val="8"/>
        <rFont val="Times New Roman"/>
        <family val="1"/>
      </rPr>
      <t>1997-2003 – repair of refrigerators (without cost of spareparts).</t>
    </r>
  </si>
  <si>
    <r>
      <rPr>
        <vertAlign val="superscript"/>
        <sz val="8"/>
        <rFont val="Times New Roman"/>
        <family val="1"/>
      </rPr>
      <t>17)</t>
    </r>
    <r>
      <rPr>
        <sz val="8"/>
        <rFont val="Times New Roman"/>
        <family val="1"/>
      </rPr>
      <t xml:space="preserve"> 1991-1996  - dry cleaning of coat (winter and light overcoat), short overcoat, men’s suit.</t>
    </r>
  </si>
  <si>
    <r>
      <rPr>
        <vertAlign val="superscript"/>
        <sz val="8"/>
        <rFont val="Times New Roman"/>
        <family val="1"/>
      </rPr>
      <t>18)</t>
    </r>
    <r>
      <rPr>
        <sz val="8"/>
        <rFont val="Times New Roman"/>
        <family val="1"/>
      </rPr>
      <t xml:space="preserve"> 1997-1998  - washing and ironing laundry with starch.</t>
    </r>
  </si>
  <si>
    <r>
      <rPr>
        <vertAlign val="superscript"/>
        <sz val="8"/>
        <rFont val="Times New Roman"/>
        <family val="1"/>
      </rPr>
      <t>19)</t>
    </r>
    <r>
      <rPr>
        <sz val="8"/>
        <rFont val="Times New Roman"/>
        <family val="1"/>
      </rPr>
      <t xml:space="preserve"> 1991-1996  - haircut with blow-dry or curlers hairdressing.</t>
    </r>
  </si>
  <si>
    <r>
      <rPr>
        <vertAlign val="superscript"/>
        <sz val="8"/>
        <rFont val="Times New Roman"/>
        <family val="1"/>
      </rPr>
      <t>20)</t>
    </r>
    <r>
      <rPr>
        <sz val="8"/>
        <rFont val="Times New Roman"/>
        <family val="1"/>
      </rPr>
      <t xml:space="preserve"> 1991-1996  - digging of grave .</t>
    </r>
  </si>
  <si>
    <r>
      <rPr>
        <vertAlign val="superscript"/>
        <sz val="8"/>
        <rFont val="Times New Roman"/>
        <family val="1"/>
      </rPr>
      <t>21)</t>
    </r>
    <r>
      <rPr>
        <sz val="8"/>
        <rFont val="Times New Roman"/>
        <family val="1"/>
      </rPr>
      <t xml:space="preserve"> 1991-1998  - city bus.</t>
    </r>
  </si>
  <si>
    <r>
      <rPr>
        <vertAlign val="superscript"/>
        <sz val="8"/>
        <rFont val="Times New Roman"/>
        <family val="1"/>
      </rPr>
      <t>22)</t>
    </r>
    <r>
      <rPr>
        <sz val="8"/>
        <rFont val="Times New Roman"/>
        <family val="1"/>
      </rPr>
      <t xml:space="preserve"> 1991-1996  - mailing letter .</t>
    </r>
  </si>
  <si>
    <r>
      <rPr>
        <vertAlign val="superscript"/>
        <sz val="8"/>
        <rFont val="Times New Roman"/>
        <family val="1"/>
      </rPr>
      <t>23)</t>
    </r>
    <r>
      <rPr>
        <sz val="8"/>
        <rFont val="Times New Roman"/>
        <family val="1"/>
      </rPr>
      <t xml:space="preserve"> 1991-1996  - sending a telegram .</t>
    </r>
  </si>
  <si>
    <r>
      <rPr>
        <vertAlign val="superscript"/>
        <sz val="8"/>
        <rFont val="Times New Roman"/>
        <family val="1"/>
      </rPr>
      <t>24)</t>
    </r>
    <r>
      <rPr>
        <sz val="8"/>
        <rFont val="Times New Roman"/>
        <family val="1"/>
      </rPr>
      <t xml:space="preserve"> 1991-1993 - rent paid for dwellings in municipal housing stock, per sq. m of living floor space; 1994-2003  –  rent paid for dwellings in municipal housing stock, per sq. m of total floor space.</t>
    </r>
  </si>
  <si>
    <r>
      <rPr>
        <vertAlign val="superscript"/>
        <sz val="8"/>
        <rFont val="Times New Roman"/>
        <family val="1"/>
      </rPr>
      <t>25)</t>
    </r>
    <r>
      <rPr>
        <sz val="8"/>
        <rFont val="Times New Roman"/>
        <family val="1"/>
      </rPr>
      <t xml:space="preserve"> 1991-1993  -heating, per sq. m of living floor space.</t>
    </r>
  </si>
  <si>
    <r>
      <rPr>
        <vertAlign val="superscript"/>
        <sz val="8"/>
        <rFont val="Times New Roman"/>
        <family val="1"/>
      </rPr>
      <t xml:space="preserve">26) </t>
    </r>
    <r>
      <rPr>
        <sz val="8"/>
        <rFont val="Times New Roman"/>
        <family val="1"/>
      </rPr>
      <t>1991-1996  - electricity; 2004-2013</t>
    </r>
    <r>
      <rPr>
        <sz val="8"/>
        <color indexed="10"/>
        <rFont val="Times New Roman"/>
        <family val="1"/>
      </rPr>
      <t xml:space="preserve"> </t>
    </r>
    <r>
      <rPr>
        <sz val="8"/>
        <rFont val="Times New Roman"/>
        <family val="1"/>
      </rPr>
      <t xml:space="preserve"> - electricity in dwellings without electric-stoves.</t>
    </r>
  </si>
  <si>
    <r>
      <rPr>
        <vertAlign val="superscript"/>
        <sz val="8"/>
        <rFont val="Times New Roman"/>
        <family val="1"/>
      </rPr>
      <t>27)</t>
    </r>
    <r>
      <rPr>
        <sz val="8"/>
        <rFont val="Times New Roman"/>
        <family val="1"/>
      </rPr>
      <t xml:space="preserve"> 1991-1998  - child care centers, municipal, 1999-2003  - child care centers, municipal, industry-sponsored.</t>
    </r>
  </si>
  <si>
    <r>
      <rPr>
        <vertAlign val="superscript"/>
        <sz val="8"/>
        <rFont val="Times New Roman"/>
        <family val="1"/>
      </rPr>
      <t xml:space="preserve">28) </t>
    </r>
    <r>
      <rPr>
        <sz val="8"/>
        <rFont val="Times New Roman"/>
        <family val="1"/>
      </rPr>
      <t>1991-1996  - sanatorium (trade union), 1997-2000  - sanatorium (trade union, industry-sponsored).</t>
    </r>
  </si>
  <si>
    <r>
      <rPr>
        <vertAlign val="superscript"/>
        <sz val="8"/>
        <rFont val="Times New Roman"/>
        <family val="1"/>
      </rPr>
      <t xml:space="preserve">29) </t>
    </r>
    <r>
      <rPr>
        <sz val="8"/>
        <rFont val="Times New Roman"/>
        <family val="1"/>
      </rPr>
      <t>1991-1996  - rest house (trade union, industry-sponsored); 1997-2000  - rest house, boarding house (trade union, industry-sponsored).</t>
    </r>
  </si>
  <si>
    <r>
      <rPr>
        <vertAlign val="superscript"/>
        <sz val="8"/>
        <rFont val="Times New Roman"/>
        <family val="1"/>
      </rPr>
      <t xml:space="preserve">30) </t>
    </r>
    <r>
      <rPr>
        <sz val="8"/>
        <rFont val="Times New Roman"/>
        <family val="1"/>
      </rPr>
      <t>1991-1996  - general analysis of blood, urine.</t>
    </r>
  </si>
  <si>
    <r>
      <rPr>
        <b/>
        <sz val="10"/>
        <rFont val="Times New Roman"/>
        <family val="1"/>
      </rPr>
      <t>Level and price indices at dwelling market</t>
    </r>
    <r>
      <rPr>
        <b/>
        <vertAlign val="superscript"/>
        <sz val="10"/>
        <rFont val="Times New Roman"/>
        <family val="1"/>
      </rPr>
      <t>1)</t>
    </r>
  </si>
  <si>
    <r>
      <rPr>
        <sz val="10"/>
        <rFont val="Times New Roman"/>
        <family val="1"/>
      </rPr>
      <t>Price indices at primary dwelling market</t>
    </r>
    <r>
      <rPr>
        <vertAlign val="superscript"/>
        <sz val="10"/>
        <rFont val="Times New Roman"/>
        <family val="1"/>
      </rPr>
      <t xml:space="preserve">2) </t>
    </r>
    <r>
      <rPr>
        <sz val="10"/>
        <rFont val="Times New Roman"/>
        <family val="1"/>
      </rPr>
      <t>(end of year; percent of end of previous year)</t>
    </r>
  </si>
  <si>
    <r>
      <rPr>
        <sz val="10"/>
        <rFont val="Times New Roman"/>
        <family val="1"/>
      </rPr>
      <t>Price indices at secondaru dwelling market</t>
    </r>
    <r>
      <rPr>
        <vertAlign val="superscript"/>
        <sz val="10"/>
        <rFont val="Times New Roman"/>
        <family val="1"/>
      </rPr>
      <t xml:space="preserve">2) </t>
    </r>
    <r>
      <rPr>
        <sz val="10"/>
        <rFont val="Times New Roman"/>
        <family val="1"/>
      </rPr>
      <t>(end of year; percent of end of previous period)</t>
    </r>
  </si>
  <si>
    <r>
      <rPr>
        <sz val="10"/>
        <rFont val="Times New Roman"/>
        <family val="1"/>
      </rPr>
      <t>Average prices at primary dwelling market</t>
    </r>
    <r>
      <rPr>
        <vertAlign val="superscript"/>
        <sz val="10"/>
        <rFont val="Times New Roman"/>
        <family val="1"/>
      </rPr>
      <t xml:space="preserve">2) </t>
    </r>
    <r>
      <rPr>
        <sz val="10"/>
        <rFont val="Times New Roman"/>
        <family val="1"/>
      </rPr>
      <t>(end of period, roubles per one sq. m of total floor space, before 1998 - thou. roubles)</t>
    </r>
  </si>
  <si>
    <r>
      <rPr>
        <sz val="10"/>
        <rFont val="Times New Roman"/>
        <family val="1"/>
      </rPr>
      <t>Average prices at secondary dwelling market</t>
    </r>
    <r>
      <rPr>
        <vertAlign val="superscript"/>
        <sz val="10"/>
        <rFont val="Times New Roman"/>
        <family val="1"/>
      </rPr>
      <t xml:space="preserve">2) </t>
    </r>
    <r>
      <rPr>
        <sz val="10"/>
        <rFont val="Times New Roman"/>
        <family val="1"/>
      </rPr>
      <t>(end of period, roubles per one sq. m of total floor space, before 1998 - thou. roubles)</t>
    </r>
  </si>
  <si>
    <r>
      <rPr>
        <b/>
        <sz val="10"/>
        <rFont val="Times New Roman"/>
        <family val="1"/>
      </rPr>
      <t>Level and price indices at production sector</t>
    </r>
    <r>
      <rPr>
        <b/>
        <vertAlign val="superscript"/>
        <sz val="10"/>
        <rFont val="Times New Roman"/>
        <family val="1"/>
      </rPr>
      <t>*)</t>
    </r>
  </si>
  <si>
    <t>Producer price indices by kind of economic activity (end of period, percent of December of previous year)</t>
  </si>
  <si>
    <t>Production of industrial products</t>
  </si>
  <si>
    <t>Mining of energy producing minerals</t>
  </si>
  <si>
    <t>Mining except of energy producing minerals</t>
  </si>
  <si>
    <t xml:space="preserve">other  </t>
  </si>
  <si>
    <t>Electricity, gas and water   supply</t>
  </si>
  <si>
    <t>production, transmission and distribution of electric energy</t>
  </si>
  <si>
    <t>production, transmission and distribution of steam and hot</t>
  </si>
  <si>
    <t>Producer price indices for selected types of industrial products (end of period, percent of December of previous period)</t>
  </si>
  <si>
    <t xml:space="preserve">Coal </t>
  </si>
  <si>
    <t>coal coke (coking)</t>
  </si>
  <si>
    <r>
      <rPr>
        <sz val="10"/>
        <rFont val="Times New Roman"/>
        <family val="1"/>
      </rPr>
      <t>coal, excluding anthracite, coal coke (coking) and brown coal</t>
    </r>
    <r>
      <rPr>
        <vertAlign val="superscript"/>
        <sz val="10"/>
        <rFont val="Times New Roman"/>
        <family val="1"/>
      </rPr>
      <t>1)</t>
    </r>
  </si>
  <si>
    <r>
      <rPr>
        <sz val="10"/>
        <rFont val="Times New Roman"/>
        <family val="1"/>
      </rPr>
      <t xml:space="preserve">Oil </t>
    </r>
    <r>
      <rPr>
        <vertAlign val="superscript"/>
        <sz val="10"/>
        <rFont val="Times New Roman"/>
        <family val="1"/>
      </rPr>
      <t>2)</t>
    </r>
  </si>
  <si>
    <t xml:space="preserve">Associated petroleum gas (combustible natural gas of oil deposits) </t>
  </si>
  <si>
    <t xml:space="preserve">Natural gas </t>
  </si>
  <si>
    <t>Iron ore unenriched, marketable</t>
  </si>
  <si>
    <t xml:space="preserve">Mortar sands, such as sandy loam (clayey sand), sand kaolin, feldspathic sawmills sands </t>
  </si>
  <si>
    <r>
      <rPr>
        <sz val="10"/>
        <rFont val="Times New Roman"/>
        <family val="1"/>
      </rPr>
      <t>Crushed stone</t>
    </r>
    <r>
      <rPr>
        <vertAlign val="superscript"/>
        <sz val="10"/>
        <rFont val="Times New Roman"/>
        <family val="1"/>
      </rPr>
      <t>3)</t>
    </r>
  </si>
  <si>
    <t>Manufacture of  food products, including beverages, and tobacco</t>
  </si>
  <si>
    <t>beef</t>
  </si>
  <si>
    <t>pork</t>
  </si>
  <si>
    <t>meat of poultry, except of byproducts</t>
  </si>
  <si>
    <t xml:space="preserve">Sausages and products, cooked  </t>
  </si>
  <si>
    <t>Canned meat (meat-containing)</t>
  </si>
  <si>
    <r>
      <rPr>
        <sz val="10"/>
        <rFont val="Times New Roman"/>
        <family val="1"/>
      </rPr>
      <t>Fresh or chilled fish, except of produced on board of fishing vessels</t>
    </r>
    <r>
      <rPr>
        <vertAlign val="superscript"/>
        <sz val="10"/>
        <rFont val="Times New Roman"/>
        <family val="1"/>
      </rPr>
      <t>4)</t>
    </r>
  </si>
  <si>
    <r>
      <rPr>
        <sz val="10"/>
        <rFont val="Times New Roman"/>
        <family val="1"/>
      </rPr>
      <t>Fish frozen, except of produced on board of fishing vessels</t>
    </r>
    <r>
      <rPr>
        <vertAlign val="superscript"/>
        <sz val="10"/>
        <rFont val="Times New Roman"/>
        <family val="1"/>
      </rPr>
      <t>5)</t>
    </r>
  </si>
  <si>
    <t>Canned fish, all types</t>
  </si>
  <si>
    <t>Sunflower oil</t>
  </si>
  <si>
    <t>Drinking milk</t>
  </si>
  <si>
    <t>Yoghurt and other milk or cream, fermented or acidified, except of sour cream</t>
  </si>
  <si>
    <r>
      <rPr>
        <sz val="10"/>
        <rFont val="Times New Roman"/>
        <family val="1"/>
      </rPr>
      <t>Bakery products of rye flour and rye mixture and wheat flour</t>
    </r>
    <r>
      <rPr>
        <vertAlign val="superscript"/>
        <sz val="10"/>
        <rFont val="Times New Roman"/>
        <family val="1"/>
      </rPr>
      <t>6)</t>
    </r>
  </si>
  <si>
    <t>Bakery products of wheat flour</t>
  </si>
  <si>
    <t>Sweet biscuits</t>
  </si>
  <si>
    <t>Sugar (except of raw sugar technical, liquid sugar and powdered sugar)</t>
  </si>
  <si>
    <r>
      <rPr>
        <sz val="10"/>
        <rFont val="Times New Roman"/>
        <family val="1"/>
      </rPr>
      <t>Candy, chocolate</t>
    </r>
    <r>
      <rPr>
        <vertAlign val="superscript"/>
        <sz val="10"/>
        <rFont val="Times New Roman"/>
        <family val="1"/>
      </rPr>
      <t>7)</t>
    </r>
  </si>
  <si>
    <t>Pasta unfilled, not cooked or otherwise prepared</t>
  </si>
  <si>
    <t>Vodka</t>
  </si>
  <si>
    <t>Grape wines</t>
  </si>
  <si>
    <t>Beer, except of dregs from brewing</t>
  </si>
  <si>
    <t>Other soft drinks</t>
  </si>
  <si>
    <r>
      <rPr>
        <sz val="10"/>
        <rFont val="Times New Roman"/>
        <family val="1"/>
      </rPr>
      <t>Cigarettes</t>
    </r>
    <r>
      <rPr>
        <vertAlign val="superscript"/>
        <sz val="10"/>
        <rFont val="Times New Roman"/>
        <family val="1"/>
      </rPr>
      <t>8)</t>
    </r>
  </si>
  <si>
    <t>Manufacture of textiles and textile products</t>
  </si>
  <si>
    <t>Cotton fabrics, chintz, with a mass fraction of cotton at least 85 %</t>
  </si>
  <si>
    <t>Cotton fabrics, coarse calico, with a mass fraction of cotton at least 85 %</t>
  </si>
  <si>
    <t>Woolen fabrics, finished</t>
  </si>
  <si>
    <r>
      <rPr>
        <sz val="10"/>
        <rFont val="Times New Roman"/>
        <family val="1"/>
      </rPr>
      <t xml:space="preserve">Linen fabrics, finished </t>
    </r>
    <r>
      <rPr>
        <vertAlign val="superscript"/>
        <sz val="10"/>
        <rFont val="Times New Roman"/>
        <family val="1"/>
      </rPr>
      <t>9)</t>
    </r>
  </si>
  <si>
    <t>Knitted hosiery</t>
  </si>
  <si>
    <t>Knitwear upper clothing</t>
  </si>
  <si>
    <r>
      <rPr>
        <sz val="10"/>
        <rFont val="Times New Roman"/>
        <family val="1"/>
      </rPr>
      <t>Coats and short coats for women or girls</t>
    </r>
    <r>
      <rPr>
        <vertAlign val="superscript"/>
        <sz val="10"/>
        <rFont val="Times New Roman"/>
        <family val="1"/>
      </rPr>
      <t>10)</t>
    </r>
  </si>
  <si>
    <r>
      <rPr>
        <sz val="10"/>
        <rFont val="Times New Roman"/>
        <family val="1"/>
      </rPr>
      <t xml:space="preserve">Suits for men or boys </t>
    </r>
    <r>
      <rPr>
        <vertAlign val="superscript"/>
        <sz val="10"/>
        <rFont val="Times New Roman"/>
        <family val="1"/>
      </rPr>
      <t>11)</t>
    </r>
  </si>
  <si>
    <t xml:space="preserve">Manufacture of leather, leather products and footwear  </t>
  </si>
  <si>
    <t>Leather goods, hard</t>
  </si>
  <si>
    <t>Leather goods, yuft</t>
  </si>
  <si>
    <t>Leather goods, chrome</t>
  </si>
  <si>
    <t xml:space="preserve">Footwear </t>
  </si>
  <si>
    <t>Manufacture of wood and products of wood</t>
  </si>
  <si>
    <t>Sawn timber ordinary, not included in other categories</t>
  </si>
  <si>
    <t>Plates chipboard and similar boards of wood or other ligneous materials</t>
  </si>
  <si>
    <t>Plates fiberboard of wood or other ligneous materials</t>
  </si>
  <si>
    <t>Manufacture of pulp, paper and paper products;</t>
  </si>
  <si>
    <t>publishing and printing</t>
  </si>
  <si>
    <t>Cellulose (marketable)</t>
  </si>
  <si>
    <t>Newsprint, in rolls or sheets</t>
  </si>
  <si>
    <r>
      <rPr>
        <sz val="10"/>
        <rFont val="Times New Roman"/>
        <family val="1"/>
      </rPr>
      <t>Boxboard (kraft liner) uncoated</t>
    </r>
    <r>
      <rPr>
        <vertAlign val="superscript"/>
        <sz val="10"/>
        <rFont val="Times New Roman"/>
        <family val="1"/>
      </rPr>
      <t>12)</t>
    </r>
  </si>
  <si>
    <t xml:space="preserve">Metallurgical coke from coal, obtained by carbonization at high temperature </t>
  </si>
  <si>
    <t>Motor gasoline</t>
  </si>
  <si>
    <t>Diesel fuel</t>
  </si>
  <si>
    <t>Fuel oil (mazut)</t>
  </si>
  <si>
    <t>Lubricating oils of all kind</t>
  </si>
  <si>
    <t>Bitumen petroleum liquid for road construction</t>
  </si>
  <si>
    <t xml:space="preserve">Manufacture of chemicals and chemical products    </t>
  </si>
  <si>
    <t>Disodium carbonate (sodium carbonate, calcinated soda)</t>
  </si>
  <si>
    <t>Ethylene</t>
  </si>
  <si>
    <r>
      <rPr>
        <sz val="10"/>
        <rFont val="Times New Roman"/>
        <family val="1"/>
      </rPr>
      <t>Nitrogen fertilizers and compounds</t>
    </r>
    <r>
      <rPr>
        <vertAlign val="superscript"/>
        <sz val="10"/>
        <rFont val="Times New Roman"/>
        <family val="1"/>
      </rPr>
      <t>13)</t>
    </r>
  </si>
  <si>
    <t>nitrogen fertilizers, mineral or chemical</t>
  </si>
  <si>
    <t>phosphate fertilizers, mineral or chemical</t>
  </si>
  <si>
    <t>potash fertilizers, mineral or chemical</t>
  </si>
  <si>
    <t>fertilizers not included in other groups</t>
  </si>
  <si>
    <t>Ethylene polymers in primary forms</t>
  </si>
  <si>
    <t>Caoutchoucs  synthetic</t>
  </si>
  <si>
    <t>Chemical weed (pesticides)</t>
  </si>
  <si>
    <t>Oil paints, liquid and grated</t>
  </si>
  <si>
    <t>Medicines</t>
  </si>
  <si>
    <r>
      <rPr>
        <sz val="10"/>
        <rFont val="Times New Roman"/>
        <family val="1"/>
      </rPr>
      <t>Detergents</t>
    </r>
    <r>
      <rPr>
        <vertAlign val="superscript"/>
        <sz val="10"/>
        <rFont val="Times New Roman"/>
        <family val="1"/>
      </rPr>
      <t>14)</t>
    </r>
  </si>
  <si>
    <t>Synthetic fibers</t>
  </si>
  <si>
    <t>Synthetic fibers and threads</t>
  </si>
  <si>
    <t>Manufacture of rubber and plastics products</t>
  </si>
  <si>
    <t>Tires, pneumatic, for passenger cars, new</t>
  </si>
  <si>
    <t>Tires for trucks, buses and trolleybuses</t>
  </si>
  <si>
    <t>Tires for agricultural machinery (except of mini-tractors and cultivators) and machines used in forestry</t>
  </si>
  <si>
    <t>Manufacture of other non-metallic mineral products</t>
  </si>
  <si>
    <r>
      <rPr>
        <sz val="10"/>
        <rFont val="Times New Roman"/>
        <family val="1"/>
      </rPr>
      <t>Flat glass</t>
    </r>
    <r>
      <rPr>
        <vertAlign val="superscript"/>
        <sz val="10"/>
        <rFont val="Times New Roman"/>
        <family val="1"/>
      </rPr>
      <t>15)</t>
    </r>
  </si>
  <si>
    <t>Ceramic glazed tiles for interior tiled walls</t>
  </si>
  <si>
    <t>Ceramic floor tiles</t>
  </si>
  <si>
    <r>
      <rPr>
        <sz val="10"/>
        <rFont val="Times New Roman"/>
        <family val="1"/>
      </rPr>
      <t>Non-refractory ceramic building bricks</t>
    </r>
    <r>
      <rPr>
        <vertAlign val="superscript"/>
        <sz val="10"/>
        <rFont val="Times New Roman"/>
        <family val="1"/>
      </rPr>
      <t>16)</t>
    </r>
  </si>
  <si>
    <t>Lime, technological</t>
  </si>
  <si>
    <t>Building wall blocks of small cellular concrete</t>
  </si>
  <si>
    <t>Construction and detail precast concrete</t>
  </si>
  <si>
    <t>Materials for roofing and waterproofing roll of asphalt or of similar material (petroleum bitumen, coal tar pitch, etc.)</t>
  </si>
  <si>
    <t>Manufacture of basic metals and fabricated metal products</t>
  </si>
  <si>
    <r>
      <rPr>
        <sz val="10"/>
        <rFont val="Times New Roman"/>
        <family val="1"/>
      </rPr>
      <t>Rolled plate (4 mm) of hot steel except of stainless and fast cutting</t>
    </r>
    <r>
      <rPr>
        <vertAlign val="superscript"/>
        <sz val="10"/>
        <rFont val="Times New Roman"/>
        <family val="1"/>
      </rPr>
      <t>17)</t>
    </r>
  </si>
  <si>
    <r>
      <rPr>
        <sz val="10"/>
        <rFont val="Times New Roman"/>
        <family val="1"/>
      </rPr>
      <t xml:space="preserve">Bars and rods, hot-rolled, hot-drawn, extruded and forged </t>
    </r>
    <r>
      <rPr>
        <vertAlign val="superscript"/>
        <sz val="10"/>
        <rFont val="Times New Roman"/>
        <family val="1"/>
      </rPr>
      <t>18)</t>
    </r>
  </si>
  <si>
    <t>Raw aluminum</t>
  </si>
  <si>
    <t>Aluminum rolled</t>
  </si>
  <si>
    <t xml:space="preserve">Lead, unwrought </t>
  </si>
  <si>
    <t>Zinc not alloyed, unwrought</t>
  </si>
  <si>
    <t>Unalloyed refined copper, unwrought</t>
  </si>
  <si>
    <t>Reciprocating internal combustion engines with compression</t>
  </si>
  <si>
    <t>ignition, other</t>
  </si>
  <si>
    <r>
      <rPr>
        <sz val="10"/>
        <rFont val="Times New Roman"/>
        <family val="1"/>
      </rPr>
      <t xml:space="preserve">Mobile air compressors on wheeled chassis </t>
    </r>
    <r>
      <rPr>
        <vertAlign val="superscript"/>
        <sz val="10"/>
        <rFont val="Times New Roman"/>
        <family val="1"/>
      </rPr>
      <t>19)</t>
    </r>
  </si>
  <si>
    <t>Roadway electric cranes of general purpose</t>
  </si>
  <si>
    <t xml:space="preserve">Gantry and semigantry electric cranes </t>
  </si>
  <si>
    <t>Elevators</t>
  </si>
  <si>
    <t xml:space="preserve">Universal loaders for agricultural purposes </t>
  </si>
  <si>
    <r>
      <rPr>
        <sz val="10"/>
        <rFont val="Times New Roman"/>
        <family val="1"/>
      </rPr>
      <t>Ploughs, general purpose</t>
    </r>
    <r>
      <rPr>
        <vertAlign val="superscript"/>
        <sz val="10"/>
        <rFont val="Times New Roman"/>
        <family val="1"/>
      </rPr>
      <t>20)</t>
    </r>
  </si>
  <si>
    <t>Tractor seeders (without fertilizer)</t>
  </si>
  <si>
    <t>Combine harvesters</t>
  </si>
  <si>
    <t>Press and forging machines</t>
  </si>
  <si>
    <t>Woodworking machines</t>
  </si>
  <si>
    <t>Tracked tractors, industrial and universal</t>
  </si>
  <si>
    <t>Refrigerators and freezers, household</t>
  </si>
  <si>
    <t>Washing machines, household</t>
  </si>
  <si>
    <t xml:space="preserve">Manufacture of electrical, electronic and optical  equipment   </t>
  </si>
  <si>
    <t>Personal desktop computers</t>
  </si>
  <si>
    <t>Big electric mashines</t>
  </si>
  <si>
    <t xml:space="preserve">Production of electric motors, generators and transformers </t>
  </si>
  <si>
    <t>Winding wires, isolated</t>
  </si>
  <si>
    <r>
      <rPr>
        <sz val="10"/>
        <rFont val="Times New Roman"/>
        <family val="1"/>
      </rPr>
      <t>Cables, wires and other conductors used for communication</t>
    </r>
    <r>
      <rPr>
        <vertAlign val="superscript"/>
        <sz val="10"/>
        <rFont val="Times New Roman"/>
        <family val="1"/>
      </rPr>
      <t>21)</t>
    </r>
  </si>
  <si>
    <r>
      <rPr>
        <sz val="10"/>
        <rFont val="Times New Roman"/>
        <family val="1"/>
      </rPr>
      <t xml:space="preserve">Electric conductors, for a voltage exceeding 1 kV others (fitted with connectors or without) </t>
    </r>
    <r>
      <rPr>
        <vertAlign val="superscript"/>
        <sz val="10"/>
        <rFont val="Times New Roman"/>
        <family val="1"/>
      </rPr>
      <t>22)</t>
    </r>
  </si>
  <si>
    <t>Color TV-receivers, except of devices with VCRs or video players</t>
  </si>
  <si>
    <t>Passenger cars (new)</t>
  </si>
  <si>
    <r>
      <rPr>
        <sz val="10"/>
        <rFont val="Times New Roman"/>
        <family val="1"/>
      </rPr>
      <t>Trucks (including chassis)</t>
    </r>
    <r>
      <rPr>
        <vertAlign val="superscript"/>
        <sz val="10"/>
        <rFont val="Times New Roman"/>
        <family val="1"/>
      </rPr>
      <t>23)</t>
    </r>
  </si>
  <si>
    <t>Autocranes</t>
  </si>
  <si>
    <t>Electric locomotives, mainline</t>
  </si>
  <si>
    <t>Diesel locomotives, mainline</t>
  </si>
  <si>
    <t>Passenger wagons, mainline</t>
  </si>
  <si>
    <t>Freight wagons, mainline</t>
  </si>
  <si>
    <t>Bicycles</t>
  </si>
  <si>
    <t>Other manufacturing</t>
  </si>
  <si>
    <t>Kitchen tables for dining and living room</t>
  </si>
  <si>
    <t>Kitchen cabinets, cabinets  for bedroom, dining room and living room</t>
  </si>
  <si>
    <t>Linoleum on textile subbase</t>
  </si>
  <si>
    <t>Electric power supplied to different categories of consumers</t>
  </si>
  <si>
    <t>Thermal energy</t>
  </si>
  <si>
    <t>Average producer prices for main energy resources  (roubles per unit, before 1998 - thou. roubles)</t>
  </si>
  <si>
    <r>
      <rPr>
        <sz val="10"/>
        <rFont val="Times New Roman"/>
        <family val="1"/>
      </rPr>
      <t>Oil</t>
    </r>
    <r>
      <rPr>
        <vertAlign val="superscript"/>
        <sz val="10"/>
        <rFont val="Times New Roman"/>
        <family val="1"/>
      </rPr>
      <t>2)</t>
    </r>
    <r>
      <rPr>
        <sz val="10"/>
        <rFont val="Times New Roman"/>
        <family val="1"/>
      </rPr>
      <t>, per ton</t>
    </r>
  </si>
  <si>
    <t>Coal, per ton</t>
  </si>
  <si>
    <t>Coal coke (coking), per ton</t>
  </si>
  <si>
    <r>
      <rPr>
        <sz val="10"/>
        <rFont val="Times New Roman"/>
        <family val="1"/>
      </rPr>
      <t>Coal, excluding anthracite, coal coke (coking) and brown coal</t>
    </r>
    <r>
      <rPr>
        <vertAlign val="superscript"/>
        <sz val="10"/>
        <rFont val="Times New Roman"/>
        <family val="1"/>
      </rPr>
      <t>1)</t>
    </r>
    <r>
      <rPr>
        <sz val="10"/>
        <rFont val="Times New Roman"/>
        <family val="1"/>
      </rPr>
      <t>, per ton</t>
    </r>
  </si>
  <si>
    <t>Natural gas, per thou. cu. m</t>
  </si>
  <si>
    <t>Motor gasoline, per ton</t>
  </si>
  <si>
    <t>Diesel fuel, per ton</t>
  </si>
  <si>
    <t>Fuel oil (mazut), per ton</t>
  </si>
  <si>
    <t xml:space="preserve">Self-produced electric power, per thou. kWh </t>
  </si>
  <si>
    <t>Price indices for main types of fuel-energy resources acquired by industrial organizations (end of period, percent of December of previous period)</t>
  </si>
  <si>
    <t>Coal coke (coking)</t>
  </si>
  <si>
    <r>
      <rPr>
        <sz val="10"/>
        <rFont val="Times New Roman"/>
        <family val="1"/>
      </rPr>
      <t>Coal, excluding anthracite, coal coke (coking) and brown coal</t>
    </r>
    <r>
      <rPr>
        <vertAlign val="superscript"/>
        <sz val="10"/>
        <rFont val="Times New Roman"/>
        <family val="1"/>
      </rPr>
      <t>1)</t>
    </r>
  </si>
  <si>
    <t>Brown coal</t>
  </si>
  <si>
    <t>Oil</t>
  </si>
  <si>
    <r>
      <rPr>
        <sz val="10"/>
        <rFont val="Times New Roman"/>
        <family val="1"/>
      </rPr>
      <t>Natural gas</t>
    </r>
    <r>
      <rPr>
        <vertAlign val="superscript"/>
        <sz val="10"/>
        <rFont val="Times New Roman"/>
        <family val="1"/>
      </rPr>
      <t>24)</t>
    </r>
  </si>
  <si>
    <t>Lubricants</t>
  </si>
  <si>
    <t>Electric power</t>
  </si>
  <si>
    <t>Average prices for main types of fuel-energy resources acquired by industrial organizations (roubles per unit)</t>
  </si>
  <si>
    <t>Oil, per ton</t>
  </si>
  <si>
    <t xml:space="preserve">Coal, per ton </t>
  </si>
  <si>
    <t>coal coke (coking), per ton</t>
  </si>
  <si>
    <r>
      <rPr>
        <sz val="10"/>
        <rFont val="Times New Roman"/>
        <family val="1"/>
      </rPr>
      <t>coal, excluding anthracite, coal coke (coking) and brown coal</t>
    </r>
    <r>
      <rPr>
        <vertAlign val="superscript"/>
        <sz val="10"/>
        <rFont val="Times New Roman"/>
        <family val="1"/>
      </rPr>
      <t>1)</t>
    </r>
    <r>
      <rPr>
        <sz val="10"/>
        <rFont val="Times New Roman"/>
        <family val="1"/>
      </rPr>
      <t>, per ton</t>
    </r>
  </si>
  <si>
    <r>
      <rPr>
        <sz val="10"/>
        <rFont val="Times New Roman"/>
        <family val="1"/>
      </rPr>
      <t>Natural gas</t>
    </r>
    <r>
      <rPr>
        <vertAlign val="superscript"/>
        <sz val="10"/>
        <rFont val="Times New Roman"/>
        <family val="1"/>
      </rPr>
      <t>24)</t>
    </r>
    <r>
      <rPr>
        <sz val="10"/>
        <rFont val="Times New Roman"/>
        <family val="1"/>
      </rPr>
      <t>, per thou. cu. m</t>
    </r>
  </si>
  <si>
    <t xml:space="preserve">Electric power, per thou. kWh </t>
  </si>
  <si>
    <t>Plant growing</t>
  </si>
  <si>
    <t>Grain and grain-leguminous crops</t>
  </si>
  <si>
    <t>wheat</t>
  </si>
  <si>
    <t>rye</t>
  </si>
  <si>
    <t>millet</t>
  </si>
  <si>
    <t>buckwheat</t>
  </si>
  <si>
    <t>maize</t>
  </si>
  <si>
    <t>barley</t>
  </si>
  <si>
    <t xml:space="preserve">leguminous  </t>
  </si>
  <si>
    <t>oat</t>
  </si>
  <si>
    <t>Flax fiber</t>
  </si>
  <si>
    <t>Vegetables, fresh or chilled</t>
  </si>
  <si>
    <t>tomatoes</t>
  </si>
  <si>
    <t>cucumber</t>
  </si>
  <si>
    <t>onion</t>
  </si>
  <si>
    <t>cabbage</t>
  </si>
  <si>
    <t>garden carrot</t>
  </si>
  <si>
    <t>table beet</t>
  </si>
  <si>
    <t>Stone fruits</t>
  </si>
  <si>
    <t>Pome fruit crops</t>
  </si>
  <si>
    <t>Fruit and berry crops</t>
  </si>
  <si>
    <t>Grapes</t>
  </si>
  <si>
    <t>Melon food crops</t>
  </si>
  <si>
    <t>Animal husbandry</t>
  </si>
  <si>
    <t>Livestock and poultry (live weight)</t>
  </si>
  <si>
    <t>cattle, live</t>
  </si>
  <si>
    <t>sheep and goats, live</t>
  </si>
  <si>
    <t>pigs, live</t>
  </si>
  <si>
    <t>poultry farm live</t>
  </si>
  <si>
    <t>Raw milk of cattle</t>
  </si>
  <si>
    <t>Wool, sheared, unwashed</t>
  </si>
  <si>
    <t>Average prices of agricultural producers (average annual; roubles per ton; before 1998 - thou. roubles)</t>
  </si>
  <si>
    <t>Grain and legumes crops</t>
  </si>
  <si>
    <t xml:space="preserve">Potatoes </t>
  </si>
  <si>
    <t xml:space="preserve">     garden carrot</t>
  </si>
  <si>
    <t xml:space="preserve">     table beet</t>
  </si>
  <si>
    <t>Stone fruit</t>
  </si>
  <si>
    <t>pigs and hogs, live</t>
  </si>
  <si>
    <t>poultry, farm, live</t>
  </si>
  <si>
    <t>Eggs, per 1000 pcs.</t>
  </si>
  <si>
    <t>producer price index in construction (end of period, as percent to December of previous period; 1992-1995 - in times)</t>
  </si>
  <si>
    <t>Freight transport - total</t>
  </si>
  <si>
    <t>motor road</t>
  </si>
  <si>
    <t>pipelines</t>
  </si>
  <si>
    <t>marine</t>
  </si>
  <si>
    <t xml:space="preserve">inland water </t>
  </si>
  <si>
    <t>air</t>
  </si>
  <si>
    <r>
      <rPr>
        <vertAlign val="superscript"/>
        <sz val="8"/>
        <rFont val="Times New Roman"/>
        <family val="1"/>
      </rPr>
      <t xml:space="preserve">*) </t>
    </r>
    <r>
      <rPr>
        <sz val="8"/>
        <rFont val="Times New Roman"/>
        <family val="1"/>
      </rPr>
      <t>2014 data are presented without taking into account information on the Crimean Federal District.</t>
    </r>
  </si>
  <si>
    <r>
      <rPr>
        <vertAlign val="superscript"/>
        <sz val="8"/>
        <rFont val="Times New Roman"/>
        <family val="1"/>
      </rPr>
      <t xml:space="preserve">1)  </t>
    </r>
    <r>
      <rPr>
        <sz val="8"/>
        <rFont val="Times New Roman"/>
        <family val="1"/>
      </rPr>
      <t>Before 2009  –power plant coal; 2010-2012: producer prices - run-of-mine hardcoal, purchase prices - enriched hardcoal.</t>
    </r>
  </si>
  <si>
    <r>
      <rPr>
        <vertAlign val="superscript"/>
        <sz val="8"/>
        <rFont val="Times New Roman"/>
        <family val="1"/>
      </rPr>
      <t>2)</t>
    </r>
    <r>
      <rPr>
        <sz val="8"/>
        <rFont val="Times New Roman"/>
        <family val="1"/>
      </rPr>
      <t xml:space="preserve"> Before 2009  – extracted crude oil (including gas condensate).</t>
    </r>
  </si>
  <si>
    <r>
      <rPr>
        <vertAlign val="superscript"/>
        <sz val="8"/>
        <rFont val="Times New Roman"/>
        <family val="1"/>
      </rPr>
      <t>3)</t>
    </r>
    <r>
      <rPr>
        <sz val="8"/>
        <rFont val="Times New Roman"/>
        <family val="1"/>
      </rPr>
      <t xml:space="preserve"> Before 2009  – crushed stone and gravel.</t>
    </r>
  </si>
  <si>
    <r>
      <rPr>
        <vertAlign val="superscript"/>
        <sz val="8"/>
        <rFont val="Times New Roman"/>
        <family val="1"/>
      </rPr>
      <t>4)</t>
    </r>
    <r>
      <rPr>
        <sz val="8"/>
        <rFont val="Times New Roman"/>
        <family val="1"/>
      </rPr>
      <t xml:space="preserve"> Before 2009 – chilled fish.</t>
    </r>
  </si>
  <si>
    <r>
      <rPr>
        <vertAlign val="superscript"/>
        <sz val="8"/>
        <rFont val="Times New Roman"/>
        <family val="1"/>
      </rPr>
      <t>5)</t>
    </r>
    <r>
      <rPr>
        <sz val="8"/>
        <rFont val="Times New Roman"/>
        <family val="1"/>
      </rPr>
      <t xml:space="preserve"> Before 2005  – frozen fish.</t>
    </r>
  </si>
  <si>
    <r>
      <rPr>
        <vertAlign val="superscript"/>
        <sz val="8"/>
        <rFont val="Times New Roman"/>
        <family val="1"/>
      </rPr>
      <t>6)</t>
    </r>
    <r>
      <rPr>
        <sz val="8"/>
        <rFont val="Times New Roman"/>
        <family val="1"/>
      </rPr>
      <t xml:space="preserve"> Before 2009  – whole meal rye bread, seeded flour, including bread of mixed flour.</t>
    </r>
  </si>
  <si>
    <r>
      <rPr>
        <vertAlign val="superscript"/>
        <sz val="8"/>
        <rFont val="Times New Roman"/>
        <family val="1"/>
      </rPr>
      <t>7)</t>
    </r>
    <r>
      <rPr>
        <sz val="8"/>
        <rFont val="Times New Roman"/>
        <family val="1"/>
      </rPr>
      <t xml:space="preserve"> Before 2009  –soft candy, covered with chocolate.</t>
    </r>
  </si>
  <si>
    <r>
      <rPr>
        <vertAlign val="superscript"/>
        <sz val="8"/>
        <rFont val="Times New Roman"/>
        <family val="1"/>
      </rPr>
      <t>8)</t>
    </r>
    <r>
      <rPr>
        <sz val="8"/>
        <rFont val="Times New Roman"/>
        <family val="1"/>
      </rPr>
      <t xml:space="preserve"> Before 2009  – Russian cigarettes and cigarettes</t>
    </r>
  </si>
  <si>
    <r>
      <rPr>
        <vertAlign val="superscript"/>
        <sz val="8"/>
        <rFont val="Times New Roman"/>
        <family val="1"/>
      </rPr>
      <t>9)</t>
    </r>
    <r>
      <rPr>
        <sz val="8"/>
        <rFont val="Times New Roman"/>
        <family val="1"/>
      </rPr>
      <t xml:space="preserve"> Before 2009  – linen fabric of dress-ready underwear.</t>
    </r>
  </si>
  <si>
    <r>
      <rPr>
        <vertAlign val="superscript"/>
        <sz val="8"/>
        <rFont val="Times New Roman"/>
        <family val="1"/>
      </rPr>
      <t>10)</t>
    </r>
    <r>
      <rPr>
        <sz val="8"/>
        <rFont val="Times New Roman"/>
        <family val="1"/>
      </rPr>
      <t xml:space="preserve"> Before 2009  – coats and short coats.</t>
    </r>
  </si>
  <si>
    <r>
      <rPr>
        <vertAlign val="superscript"/>
        <sz val="8"/>
        <rFont val="Times New Roman"/>
        <family val="1"/>
      </rPr>
      <t xml:space="preserve">11) </t>
    </r>
    <r>
      <rPr>
        <sz val="8"/>
        <rFont val="Times New Roman"/>
        <family val="1"/>
      </rPr>
      <t>Before 2009  – costumes.</t>
    </r>
  </si>
  <si>
    <r>
      <rPr>
        <vertAlign val="superscript"/>
        <sz val="8"/>
        <rFont val="Times New Roman"/>
        <family val="1"/>
      </rPr>
      <t>12)</t>
    </r>
    <r>
      <rPr>
        <sz val="8"/>
        <rFont val="Times New Roman"/>
        <family val="1"/>
      </rPr>
      <t xml:space="preserve"> Before 2009 – containerboard (including fluting paper).</t>
    </r>
  </si>
  <si>
    <r>
      <rPr>
        <vertAlign val="superscript"/>
        <sz val="8"/>
        <rFont val="Times New Roman"/>
        <family val="1"/>
      </rPr>
      <t>13)</t>
    </r>
    <r>
      <rPr>
        <sz val="8"/>
        <rFont val="Times New Roman"/>
        <family val="1"/>
      </rPr>
      <t xml:space="preserve"> Before 2008 – – mineral fertilizers.</t>
    </r>
  </si>
  <si>
    <r>
      <rPr>
        <vertAlign val="superscript"/>
        <sz val="8"/>
        <rFont val="Times New Roman"/>
        <family val="1"/>
      </rPr>
      <t>14)</t>
    </r>
    <r>
      <rPr>
        <sz val="8"/>
        <rFont val="Times New Roman"/>
        <family val="1"/>
      </rPr>
      <t xml:space="preserve"> Before 2009 – synthetic detergents.</t>
    </r>
  </si>
  <si>
    <r>
      <rPr>
        <vertAlign val="superscript"/>
        <sz val="8"/>
        <rFont val="Times New Roman"/>
        <family val="1"/>
      </rPr>
      <t>15)</t>
    </r>
    <r>
      <rPr>
        <sz val="8"/>
        <rFont val="Times New Roman"/>
        <family val="1"/>
      </rPr>
      <t xml:space="preserve"> Before 2009 – construction glass.</t>
    </r>
  </si>
  <si>
    <r>
      <rPr>
        <vertAlign val="superscript"/>
        <sz val="8"/>
        <rFont val="Times New Roman"/>
        <family val="1"/>
      </rPr>
      <t xml:space="preserve">16) </t>
    </r>
    <r>
      <rPr>
        <sz val="8"/>
        <rFont val="Times New Roman"/>
        <family val="1"/>
      </rPr>
      <t>Before 2008 – construction bricks.</t>
    </r>
  </si>
  <si>
    <r>
      <rPr>
        <vertAlign val="superscript"/>
        <sz val="8"/>
        <rFont val="Times New Roman"/>
        <family val="1"/>
      </rPr>
      <t xml:space="preserve">17) </t>
    </r>
    <r>
      <rPr>
        <sz val="8"/>
        <rFont val="Times New Roman"/>
        <family val="1"/>
      </rPr>
      <t>Before 2009 –rolled plate (4 mm).</t>
    </r>
  </si>
  <si>
    <r>
      <rPr>
        <vertAlign val="superscript"/>
        <sz val="8"/>
        <rFont val="Times New Roman"/>
        <family val="1"/>
      </rPr>
      <t xml:space="preserve">18) </t>
    </r>
    <r>
      <rPr>
        <sz val="8"/>
        <rFont val="Times New Roman"/>
        <family val="1"/>
      </rPr>
      <t>Before 2009 – rolled bar.</t>
    </r>
  </si>
  <si>
    <r>
      <rPr>
        <vertAlign val="superscript"/>
        <sz val="8"/>
        <rFont val="Times New Roman"/>
        <family val="1"/>
      </rPr>
      <t>19)</t>
    </r>
    <r>
      <rPr>
        <sz val="8"/>
        <rFont val="Times New Roman"/>
        <family val="1"/>
      </rPr>
      <t xml:space="preserve"> Before 2009 – compressors.</t>
    </r>
  </si>
  <si>
    <r>
      <rPr>
        <vertAlign val="superscript"/>
        <sz val="8"/>
        <rFont val="Times New Roman"/>
        <family val="1"/>
      </rPr>
      <t>20)</t>
    </r>
    <r>
      <rPr>
        <sz val="8"/>
        <rFont val="Times New Roman"/>
        <family val="1"/>
      </rPr>
      <t xml:space="preserve"> Before 2009 –  tractor ploughs.</t>
    </r>
  </si>
  <si>
    <r>
      <rPr>
        <vertAlign val="superscript"/>
        <sz val="8"/>
        <rFont val="Times New Roman"/>
        <family val="1"/>
      </rPr>
      <t>21)</t>
    </r>
    <r>
      <rPr>
        <sz val="8"/>
        <rFont val="Times New Roman"/>
        <family val="1"/>
      </rPr>
      <t xml:space="preserve"> Before 2009 – cables for city telephone network.</t>
    </r>
  </si>
  <si>
    <r>
      <rPr>
        <vertAlign val="superscript"/>
        <sz val="8"/>
        <rFont val="Times New Roman"/>
        <family val="1"/>
      </rPr>
      <t>22)</t>
    </r>
    <r>
      <rPr>
        <sz val="8"/>
        <rFont val="Times New Roman"/>
        <family val="1"/>
      </rPr>
      <t xml:space="preserve"> Before 2009 –flexible power cables.</t>
    </r>
  </si>
  <si>
    <r>
      <rPr>
        <vertAlign val="superscript"/>
        <sz val="8"/>
        <rFont val="Times New Roman"/>
        <family val="1"/>
      </rPr>
      <t xml:space="preserve">23) </t>
    </r>
    <r>
      <rPr>
        <sz val="8"/>
        <rFont val="Times New Roman"/>
        <family val="1"/>
      </rPr>
      <t>Before 2009 –) trucks.</t>
    </r>
  </si>
  <si>
    <r>
      <rPr>
        <vertAlign val="superscript"/>
        <sz val="8"/>
        <rFont val="Times New Roman"/>
        <family val="1"/>
      </rPr>
      <t xml:space="preserve">24) </t>
    </r>
    <r>
      <rPr>
        <sz val="8"/>
        <rFont val="Times New Roman"/>
        <family val="1"/>
      </rPr>
      <t>Before 2009  – natural gas.</t>
    </r>
  </si>
  <si>
    <r>
      <rPr>
        <vertAlign val="superscript"/>
        <sz val="8"/>
        <rFont val="Times New Roman"/>
        <family val="1"/>
      </rPr>
      <t>25)</t>
    </r>
    <r>
      <rPr>
        <sz val="8"/>
        <rFont val="Times New Roman"/>
        <family val="1"/>
      </rPr>
      <t xml:space="preserve"> 1995 - 1997 гг. - average annual, 1995 - in times.</t>
    </r>
  </si>
  <si>
    <r>
      <rPr>
        <vertAlign val="superscript"/>
        <sz val="8"/>
        <rFont val="Times New Roman"/>
        <family val="1"/>
      </rPr>
      <t xml:space="preserve">26) </t>
    </r>
    <r>
      <rPr>
        <sz val="8"/>
        <rFont val="Times New Roman"/>
        <family val="1"/>
      </rPr>
      <t>1992 - 1993 - of provious year.</t>
    </r>
  </si>
  <si>
    <t>24. EXTERNAL ECONOMIC RELATIONS</t>
  </si>
  <si>
    <r>
      <rPr>
        <sz val="10"/>
        <rFont val="Times New Roman"/>
        <family val="1"/>
      </rPr>
      <t>Export of goods of the Russian Federation  (according to Balance of Payments methodology)</t>
    </r>
    <r>
      <rPr>
        <vertAlign val="superscript"/>
        <sz val="10"/>
        <rFont val="Times New Roman"/>
        <family val="1"/>
      </rPr>
      <t>1)</t>
    </r>
    <r>
      <rPr>
        <sz val="10"/>
        <rFont val="Times New Roman"/>
        <family val="1"/>
      </rPr>
      <t>, mln. US dollars - total</t>
    </r>
  </si>
  <si>
    <t xml:space="preserve">       of which:</t>
  </si>
  <si>
    <t>export of goods of the Russian Federation with far abroad countries, mln. US dollars</t>
  </si>
  <si>
    <t>export of goods of the Russian Federation with the CIS countries, mln. US dollars</t>
  </si>
  <si>
    <t xml:space="preserve">        of which:</t>
  </si>
  <si>
    <r>
      <rPr>
        <sz val="10"/>
        <rFont val="Times New Roman"/>
        <family val="1"/>
      </rPr>
      <t>Import of goods of the Russian Federation  (according to Balance of Payments methodology)</t>
    </r>
    <r>
      <rPr>
        <vertAlign val="superscript"/>
        <sz val="10"/>
        <rFont val="Times New Roman"/>
        <family val="1"/>
      </rPr>
      <t>1)</t>
    </r>
    <r>
      <rPr>
        <sz val="10"/>
        <rFont val="Times New Roman"/>
        <family val="1"/>
      </rPr>
      <t>, mln. US dollars - total</t>
    </r>
  </si>
  <si>
    <t>import of goods of the Russian Federation with far abroad countries, mln. US dollars</t>
  </si>
  <si>
    <t>import of goods of the Russian Federation with the CIS countries, mln. US dollars</t>
  </si>
  <si>
    <r>
      <rPr>
        <b/>
        <sz val="10"/>
        <rFont val="Times New Roman"/>
        <family val="1"/>
      </rPr>
      <t>External trade prices</t>
    </r>
    <r>
      <rPr>
        <b/>
        <vertAlign val="superscript"/>
        <sz val="10"/>
        <rFont val="Times New Roman"/>
        <family val="1"/>
      </rPr>
      <t>1)</t>
    </r>
  </si>
  <si>
    <t>Average actual export prices for  main commodities,  US dollars per ton</t>
  </si>
  <si>
    <t>Fresh and frozen meat (excluding poultry)</t>
  </si>
  <si>
    <t>Fresh and frozen poultry meat</t>
  </si>
  <si>
    <t>Fresh and frozen fish</t>
  </si>
  <si>
    <t>Crustaceans and mollusks</t>
  </si>
  <si>
    <t>Milk and cream, non-concentrated</t>
  </si>
  <si>
    <t>Milk and cream, concentrated</t>
  </si>
  <si>
    <t>Fresh and chilled potatoes</t>
  </si>
  <si>
    <t>Dried peas</t>
  </si>
  <si>
    <t>Cereals</t>
  </si>
  <si>
    <t xml:space="preserve">      of which:</t>
  </si>
  <si>
    <t>wheat and meslin</t>
  </si>
  <si>
    <t>Sunflower oil, safflower oil or cotton oil  and their fractions</t>
  </si>
  <si>
    <t>Ready or canned goods of meat</t>
  </si>
  <si>
    <t>Ready or canned fish</t>
  </si>
  <si>
    <t>White sugar</t>
  </si>
  <si>
    <t>Salt</t>
  </si>
  <si>
    <t>Calcium phosphate</t>
  </si>
  <si>
    <t>Iron ores and concentrates</t>
  </si>
  <si>
    <t>Crude oil</t>
  </si>
  <si>
    <t>Petroleum products</t>
  </si>
  <si>
    <t>Natural gas, per 1000 cu. m</t>
  </si>
  <si>
    <t>Mineral nitrogenous fertilizers:</t>
  </si>
  <si>
    <t>in gross weight</t>
  </si>
  <si>
    <t>in terms 100% nutrients</t>
  </si>
  <si>
    <t>Mineral potassium fertilizers:</t>
  </si>
  <si>
    <t>Rough (unprocessed) wood, per cu. m</t>
  </si>
  <si>
    <t>Plywood, per cu. m</t>
  </si>
  <si>
    <t>Wood cellulose</t>
  </si>
  <si>
    <t>Newsprint paper</t>
  </si>
  <si>
    <t>Conversion pig iron</t>
  </si>
  <si>
    <t>Ferro-alloys</t>
  </si>
  <si>
    <t>Cooper</t>
  </si>
  <si>
    <t>Non-treated nickel</t>
  </si>
  <si>
    <t>Non-treated aluminium</t>
  </si>
  <si>
    <t>Passenger cars, per piece</t>
  </si>
  <si>
    <t>Cargo trucks, per piece</t>
  </si>
  <si>
    <t>Average actual import prices for main commodities, US dollars per ton</t>
  </si>
  <si>
    <t xml:space="preserve">    of whichMilk and cream dry</t>
  </si>
  <si>
    <t>Butter and other milk fats</t>
  </si>
  <si>
    <t xml:space="preserve">        of which butter</t>
  </si>
  <si>
    <t>Bananas, including plantains, fresh or dried</t>
  </si>
  <si>
    <t>Citrus fruits, fresh or dried</t>
  </si>
  <si>
    <t>Apples fresh</t>
  </si>
  <si>
    <t>Coffee</t>
  </si>
  <si>
    <t xml:space="preserve">   corn</t>
  </si>
  <si>
    <t>Palm oil and its fractions</t>
  </si>
  <si>
    <t>Coconut oil  (copra), palm-nut oil or babassu oil and  their fractions</t>
  </si>
  <si>
    <t>Raw sugar</t>
  </si>
  <si>
    <t>Caoutchouc synthetic</t>
  </si>
  <si>
    <t>Leather footwear, per pair</t>
  </si>
  <si>
    <t>Ferrous metal pipes</t>
  </si>
  <si>
    <t>Combinedrefrigerator-freezers, per piece</t>
  </si>
  <si>
    <t>Bulldozers, per piece</t>
  </si>
  <si>
    <t>Metal cutting machine tools, per piece</t>
  </si>
  <si>
    <t>Machine tools for working wood, plastics and similar hard materials, per piece</t>
  </si>
  <si>
    <t>Tractors, including streamlined semitrailers, per piece</t>
  </si>
  <si>
    <t>Buses, per piece</t>
  </si>
  <si>
    <r>
      <t>5)</t>
    </r>
    <r>
      <rPr>
        <sz val="8"/>
        <rFont val="Times New Roman"/>
        <family val="1"/>
      </rPr>
      <t xml:space="preserve"> 2002, 2003 - data of the  former Ministry of Natural Resources of the Russian Federation,  2004-2009 - data of the Federal Service for Environmental, Technological, and Nuclear Supervision, since 2010 - data of the Federal Service for Supervision of Natural Resource Usage.</t>
    </r>
  </si>
  <si>
    <r>
      <t>1)</t>
    </r>
    <r>
      <rPr>
        <sz val="8"/>
        <rFont val="Times New Roman"/>
        <family val="1"/>
      </rPr>
      <t xml:space="preserve">  Since 2012 - data of the Ministry of Education and Science of the Russian Federation.</t>
    </r>
  </si>
  <si>
    <r>
      <t>1)</t>
    </r>
    <r>
      <rPr>
        <sz val="8"/>
        <rFont val="Times New Roman"/>
        <family val="1"/>
      </rPr>
      <t xml:space="preserve"> Since 2013 -  data of the Ministry of Education and Science of the Russian Federation.</t>
    </r>
  </si>
  <si>
    <r>
      <t xml:space="preserve">2) </t>
    </r>
    <r>
      <rPr>
        <sz val="8"/>
        <rFont val="Times New Roman"/>
        <family val="1"/>
      </rPr>
      <t xml:space="preserve"> Since 2012 -without post-graduate students, clinical interns, interns due to change of methodology of data collection by the Ministry of Healthcare of the Russian Federation; </t>
    </r>
    <r>
      <rPr>
        <sz val="8"/>
        <color indexed="10"/>
        <rFont val="Times New Roman"/>
        <family val="1"/>
      </rPr>
      <t>2015 - without staff working at bodies of health protection as administrators due to change of methodology of data collection by the Ministry of Healthcare of the Russian Federation.</t>
    </r>
  </si>
  <si>
    <r>
      <t xml:space="preserve">3) </t>
    </r>
    <r>
      <rPr>
        <sz val="8"/>
        <rFont val="Times New Roman"/>
        <family val="1"/>
      </rPr>
      <t>Data of branch office of the Russian Book Chamber, FSUE ITAR-TASS, TASS.</t>
    </r>
  </si>
  <si>
    <r>
      <t xml:space="preserve">9) </t>
    </r>
    <r>
      <rPr>
        <sz val="8"/>
        <rFont val="Times New Roman"/>
        <family val="1"/>
      </rPr>
      <t>The indicator is being produced since 1998</t>
    </r>
  </si>
  <si>
    <r>
      <t>1)</t>
    </r>
    <r>
      <rPr>
        <sz val="8"/>
        <rFont val="Times New Roman"/>
        <family val="1"/>
      </rPr>
      <t xml:space="preserve"> Except property complexes of federal state unitary enterprises, which have been privatized by the Federal Agency for State Property Management.</t>
    </r>
  </si>
  <si>
    <t xml:space="preserve">Meat and edible offal of slaughtered animals and poultry, thou. tons </t>
  </si>
  <si>
    <t xml:space="preserve">Vegetable oil unrefined (inckuding maize oil)  thou. tons </t>
  </si>
  <si>
    <t xml:space="preserve">Butter and butter pasta,  thou. tons </t>
  </si>
  <si>
    <t xml:space="preserve">White beet and cane sugar in solid state, thou. tons </t>
  </si>
  <si>
    <t>Manufacture of textiles and wearing apparel</t>
  </si>
  <si>
    <r>
      <t xml:space="preserve">2) </t>
    </r>
    <r>
      <rPr>
        <sz val="8"/>
        <rFont val="Times New Roman"/>
        <family val="1"/>
      </rPr>
      <t xml:space="preserve"> 1991 - 2009 data source the Rosstat as of  November 1; since 2010  data source the Federal Agency for Forestry Affairs as of end of year.</t>
    </r>
  </si>
  <si>
    <r>
      <t xml:space="preserve">2) </t>
    </r>
    <r>
      <rPr>
        <sz val="8"/>
        <rFont val="Times New Roman"/>
        <family val="1"/>
      </rPr>
      <t>Data are presented as of January 1, 1999, 2001, 2002, 2005, 2007; September 1, 2003; October 1, 2008, 2009, 2011, 2013.</t>
    </r>
  </si>
  <si>
    <r>
      <rPr>
        <vertAlign val="superscript"/>
        <sz val="8"/>
        <rFont val="Times New Roman"/>
        <family val="1"/>
      </rPr>
      <t xml:space="preserve">1) </t>
    </r>
    <r>
      <rPr>
        <sz val="8"/>
        <rFont val="Times New Roman"/>
        <family val="1"/>
      </rPr>
      <t>Data of the Federal Agency for Water Resources.</t>
    </r>
  </si>
  <si>
    <r>
      <rPr>
        <vertAlign val="superscript"/>
        <sz val="8"/>
        <rFont val="Times New Roman"/>
        <family val="1"/>
      </rPr>
      <t xml:space="preserve">3) </t>
    </r>
    <r>
      <rPr>
        <sz val="8"/>
        <rFont val="Times New Roman"/>
        <family val="1"/>
      </rPr>
      <t>1991-2005 - data of the  former Ministry of Natural Resources of the Russian Federation, since 2006 - data of the Federal Service for Supervision of Natural Resource Usage and the Federal Service for Environmental, Technological, and Nuclear Supervision. Before 2005 - emissions  from motor vehicles;  since 2006  - taking into account the rail road transport.</t>
    </r>
  </si>
  <si>
    <r>
      <t xml:space="preserve">for production needs </t>
    </r>
    <r>
      <rPr>
        <vertAlign val="superscript"/>
        <sz val="10"/>
        <rFont val="Times New Roman"/>
        <family val="1"/>
      </rPr>
      <t>2)</t>
    </r>
  </si>
  <si>
    <r>
      <t>Water withdrawal from natural water reservoirs for practical use</t>
    </r>
    <r>
      <rPr>
        <vertAlign val="superscript"/>
        <sz val="10"/>
        <rFont val="Times New Roman"/>
        <family val="1"/>
      </rPr>
      <t xml:space="preserve"> 1)</t>
    </r>
    <r>
      <rPr>
        <sz val="10"/>
        <rFont val="Times New Roman"/>
        <family val="1"/>
      </rPr>
      <t>, bln.cu. m</t>
    </r>
  </si>
  <si>
    <r>
      <t>Discharge of polluted sewage</t>
    </r>
    <r>
      <rPr>
        <vertAlign val="superscript"/>
        <sz val="10"/>
        <rFont val="Times New Roman"/>
        <family val="1"/>
      </rPr>
      <t>1)</t>
    </r>
    <r>
      <rPr>
        <sz val="10"/>
        <rFont val="Times New Roman"/>
        <family val="1"/>
      </rPr>
      <t>, bln.cu. m</t>
    </r>
  </si>
  <si>
    <r>
      <t>Use of fresh water  – total</t>
    </r>
    <r>
      <rPr>
        <vertAlign val="superscript"/>
        <sz val="10"/>
        <rFont val="Times New Roman"/>
        <family val="1"/>
      </rPr>
      <t>1)</t>
    </r>
    <r>
      <rPr>
        <sz val="10"/>
        <rFont val="Times New Roman"/>
        <family val="1"/>
      </rPr>
      <t>,  bln.cu. m</t>
    </r>
  </si>
  <si>
    <r>
      <t>1)</t>
    </r>
    <r>
      <rPr>
        <sz val="8"/>
        <rFont val="Times New Roman"/>
        <family val="1"/>
      </rPr>
      <t xml:space="preserve">  Since 2014 data of the Federal Agency on Subsoil Usage; including works on continental shelf  and in the World ocean. </t>
    </r>
  </si>
  <si>
    <r>
      <rPr>
        <vertAlign val="superscript"/>
        <sz val="8"/>
        <rFont val="Times New Roman"/>
        <family val="1"/>
      </rPr>
      <t>2)</t>
    </r>
    <r>
      <rPr>
        <sz val="8"/>
        <rFont val="Times New Roman"/>
        <family val="1"/>
      </rPr>
      <t xml:space="preserve"> 2003 data are presented without taking into account information on the Chechen Republic.</t>
    </r>
  </si>
  <si>
    <r>
      <t>3)</t>
    </r>
    <r>
      <rPr>
        <sz val="8"/>
        <rFont val="Times New Roman"/>
        <family val="1"/>
      </rPr>
      <t xml:space="preserve"> Before 1998 data were produced using the All-Union Classification of Economy Branches (OKONKH). 1994-2006 data are presented without taking into account information on the Chechen Republic. Since 2005 data are produced by main kind of economic activity. </t>
    </r>
  </si>
  <si>
    <r>
      <t xml:space="preserve"> Agricultire, hunting and forestry</t>
    </r>
    <r>
      <rPr>
        <vertAlign val="superscript"/>
        <sz val="10"/>
        <rFont val="Times New Roman"/>
        <family val="1"/>
      </rPr>
      <t>5)</t>
    </r>
  </si>
  <si>
    <r>
      <t xml:space="preserve">  Agricultire, hunting and forestry</t>
    </r>
    <r>
      <rPr>
        <vertAlign val="superscript"/>
        <sz val="10"/>
        <rFont val="Times New Roman"/>
        <family val="1"/>
      </rPr>
      <t>5)</t>
    </r>
  </si>
  <si>
    <r>
      <t>Share of number of employees, engaged in conditions of aerosols, mostly with fibrogenic effects - total, percent of total number of employees of the respective economic activity</t>
    </r>
    <r>
      <rPr>
        <vertAlign val="superscript"/>
        <sz val="10"/>
        <rFont val="Times New Roman"/>
        <family val="1"/>
      </rPr>
      <t xml:space="preserve">4)   </t>
    </r>
  </si>
  <si>
    <r>
      <t>Share of number of employees, engaged  in conditions of  heavy  work - total, percent of total number of employees of the respective economic activity</t>
    </r>
    <r>
      <rPr>
        <vertAlign val="superscript"/>
        <sz val="10"/>
        <rFont val="Times New Roman"/>
        <family val="1"/>
      </rPr>
      <t xml:space="preserve">4) </t>
    </r>
  </si>
  <si>
    <r>
      <t xml:space="preserve">4)  </t>
    </r>
    <r>
      <rPr>
        <sz val="8"/>
        <rFont val="Times New Roman"/>
        <family val="1"/>
      </rPr>
      <t>By organizations of  observed kinds of economic activities.</t>
    </r>
  </si>
  <si>
    <r>
      <t xml:space="preserve">5) </t>
    </r>
    <r>
      <rPr>
        <sz val="8"/>
        <rFont val="Times New Roman"/>
        <family val="1"/>
      </rPr>
      <t>Since 2015 data are  compiled by type of economic activity " Agricultire, hunting and forestry".</t>
    </r>
  </si>
  <si>
    <r>
      <t xml:space="preserve">2) </t>
    </r>
    <r>
      <rPr>
        <sz val="8"/>
        <rFont val="Times New Roman"/>
        <family val="1"/>
      </rPr>
      <t>2014 data are presented without taking into account information on the Crimean Federal District.</t>
    </r>
  </si>
  <si>
    <t xml:space="preserve"> balance of current transfers</t>
  </si>
  <si>
    <t>Per capita average money income (monthly), roubles, (before 1998 - thou. roubles; before 2010  data are presented without taking into account information on the Chechen Republic)</t>
  </si>
  <si>
    <r>
      <t>Real disposal money income (before 2011  data are presented without taking into account information on the Chechen Republic),  percent of previous year</t>
    </r>
    <r>
      <rPr>
        <vertAlign val="superscript"/>
        <sz val="10"/>
        <rFont val="Times New Roman"/>
        <family val="1"/>
      </rPr>
      <t>3)</t>
    </r>
  </si>
  <si>
    <r>
      <t xml:space="preserve">2) </t>
    </r>
    <r>
      <rPr>
        <sz val="8"/>
        <rFont val="Times New Roman"/>
        <family val="1"/>
      </rPr>
      <t xml:space="preserve">Since 2011 data are revised due to implementation of SNA 2008;  2014, 2015 data are compiled using SNA 2008 relevant to results of R&amp;D  and weapons systems. </t>
    </r>
  </si>
  <si>
    <r>
      <t xml:space="preserve">3) </t>
    </r>
    <r>
      <rPr>
        <sz val="8"/>
        <rFont val="Times New Roman"/>
        <family val="1"/>
      </rPr>
      <t>In order to insure the statistical comparability the 2015 data are compiled without taking into account information on the  Republic of Crimea and city of Sevastopol.</t>
    </r>
  </si>
  <si>
    <r>
      <t>Number of  employed per one pensioner</t>
    </r>
    <r>
      <rPr>
        <vertAlign val="superscript"/>
        <sz val="10"/>
        <rFont val="Times New Roman"/>
        <family val="1"/>
      </rPr>
      <t>2)</t>
    </r>
    <r>
      <rPr>
        <sz val="10"/>
        <rFont val="Times New Roman"/>
        <family val="1"/>
      </rPr>
      <t>, persons</t>
    </r>
  </si>
  <si>
    <r>
      <t>Real rate of pensions</t>
    </r>
    <r>
      <rPr>
        <vertAlign val="superscript"/>
        <sz val="10"/>
        <rFont val="Times New Roman"/>
        <family val="1"/>
      </rPr>
      <t>2)</t>
    </r>
    <r>
      <rPr>
        <sz val="10"/>
        <rFont val="Times New Roman"/>
        <family val="1"/>
      </rPr>
      <t xml:space="preserve">, percent of previous year </t>
    </r>
  </si>
  <si>
    <r>
      <t>Expenditures on allowances, benefits and social assistance</t>
    </r>
    <r>
      <rPr>
        <vertAlign val="superscript"/>
        <sz val="10"/>
        <rFont val="Times New Roman"/>
        <family val="1"/>
      </rPr>
      <t>3)</t>
    </r>
    <r>
      <rPr>
        <sz val="10"/>
        <rFont val="Times New Roman"/>
        <family val="1"/>
      </rPr>
      <t>, bln. roubles (before 1998 - trln. roubles)</t>
    </r>
  </si>
  <si>
    <r>
      <t>3)</t>
    </r>
    <r>
      <rPr>
        <sz val="8"/>
        <rFont val="Times New Roman"/>
        <family val="1"/>
      </rPr>
      <t xml:space="preserve"> Since 2010  - including data on the Chechen Republic.</t>
    </r>
  </si>
  <si>
    <r>
      <t xml:space="preserve">2) </t>
    </r>
    <r>
      <rPr>
        <sz val="8"/>
        <rFont val="Times New Roman"/>
        <family val="1"/>
      </rPr>
      <t xml:space="preserve"> In order to insure the statistical comparability the 2015 data are compiled without taking into account information on the  Republic of Crimea and city of Sevastopol.</t>
    </r>
  </si>
  <si>
    <r>
      <t xml:space="preserve">1) </t>
    </r>
    <r>
      <rPr>
        <sz val="8"/>
        <rFont val="Times New Roman"/>
        <family val="1"/>
      </rPr>
      <t xml:space="preserve"> 2014 data are compiled without taking into account information on the  Republic of Crimea and city of Sevastopol.</t>
    </r>
  </si>
  <si>
    <r>
      <t>1)</t>
    </r>
    <r>
      <rPr>
        <sz val="8"/>
        <rFont val="Times New Roman"/>
        <family val="1"/>
      </rPr>
      <t xml:space="preserve"> 2014 data are compiled without taking into account information on the  Republic of Crimea and city of Sevastopol.</t>
    </r>
  </si>
  <si>
    <r>
      <t>Socio-economic inequality of population by income</t>
    </r>
    <r>
      <rPr>
        <vertAlign val="superscript"/>
        <sz val="10"/>
        <rFont val="Times New Roman"/>
        <family val="1"/>
      </rPr>
      <t>1)</t>
    </r>
  </si>
  <si>
    <r>
      <t>Social protection</t>
    </r>
    <r>
      <rPr>
        <vertAlign val="superscript"/>
        <sz val="10"/>
        <rFont val="Times New Roman"/>
        <family val="1"/>
      </rPr>
      <t>1)</t>
    </r>
  </si>
  <si>
    <r>
      <t xml:space="preserve">4) </t>
    </r>
    <r>
      <rPr>
        <sz val="8"/>
        <rFont val="Times New Roman"/>
        <family val="1"/>
      </rPr>
      <t>Since 2012  - video-cameras.</t>
    </r>
  </si>
  <si>
    <r>
      <t>Living conditions of population</t>
    </r>
    <r>
      <rPr>
        <vertAlign val="superscript"/>
        <sz val="10"/>
        <rFont val="Times New Roman"/>
        <family val="1"/>
      </rPr>
      <t>1)</t>
    </r>
  </si>
  <si>
    <r>
      <t xml:space="preserve">3) </t>
    </r>
    <r>
      <rPr>
        <sz val="8"/>
        <rFont val="Times New Roman"/>
        <family val="1"/>
      </rPr>
      <t xml:space="preserve">Since 2015 data on failing housing stock are presented by the Ministry of Construction, Housing and Utilities of the Russian Federation. </t>
    </r>
  </si>
  <si>
    <r>
      <t>Boarding institutions for children</t>
    </r>
    <r>
      <rPr>
        <vertAlign val="superscript"/>
        <sz val="10"/>
        <rFont val="Times New Roman"/>
        <family val="1"/>
      </rPr>
      <t>1)</t>
    </r>
  </si>
  <si>
    <r>
      <t>1)</t>
    </r>
    <r>
      <rPr>
        <sz val="8"/>
        <rFont val="Times New Roman"/>
        <family val="1"/>
      </rPr>
      <t xml:space="preserve"> Data of  the Ministry of Education and Science of the Russian Federation, the Ministry of Healthcare of the Russian Federation.</t>
    </r>
  </si>
  <si>
    <r>
      <t>Secondary vocational education establishments for training of  scilled workers, office employees</t>
    </r>
    <r>
      <rPr>
        <vertAlign val="superscript"/>
        <sz val="10"/>
        <rFont val="Times New Roman"/>
        <family val="1"/>
      </rPr>
      <t>1);2)</t>
    </r>
  </si>
  <si>
    <r>
      <t>Preschool education</t>
    </r>
    <r>
      <rPr>
        <vertAlign val="superscript"/>
        <sz val="10"/>
        <rFont val="Times New Roman"/>
        <family val="1"/>
      </rPr>
      <t>1)</t>
    </r>
  </si>
  <si>
    <r>
      <t>General education</t>
    </r>
    <r>
      <rPr>
        <vertAlign val="superscript"/>
        <sz val="10"/>
        <rFont val="Times New Roman"/>
        <family val="1"/>
      </rPr>
      <t>1)</t>
    </r>
  </si>
  <si>
    <r>
      <t>Pupils at private general education establishments</t>
    </r>
    <r>
      <rPr>
        <vertAlign val="superscript"/>
        <sz val="10"/>
        <rFont val="Times New Roman"/>
        <family val="1"/>
      </rPr>
      <t>2)</t>
    </r>
    <r>
      <rPr>
        <sz val="10"/>
        <rFont val="Times New Roman"/>
        <family val="1"/>
      </rPr>
      <t>, thou. persons</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</si>
</sst>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_р_._-;_-@_-"/>
    <numFmt numFmtId="165" formatCode="0.0"/>
    <numFmt numFmtId="166" formatCode="0.000"/>
    <numFmt numFmtId="167" formatCode="#,##0.0"/>
    <numFmt numFmtId="168" formatCode="[&lt;0]##0.0;[=0]\-;##0"/>
    <numFmt numFmtId="169" formatCode="#,##0.0_ ;[Red]\-#,##0.0\ "/>
    <numFmt numFmtId="170" formatCode="[&lt;0]&quot; x&quot;;0"/>
    <numFmt numFmtId="171" formatCode="0.0;[Red]0.0"/>
    <numFmt numFmtId="172" formatCode="0.0000"/>
  </numFmts>
  <fonts count="68">
    <font>
      <sz val="10"/>
      <name val="Arial Cyr"/>
      <family val="0"/>
    </font>
    <font>
      <sz val="10"/>
      <name val="Arial"/>
      <family val="0"/>
    </font>
    <font>
      <sz val="11"/>
      <color indexed="8"/>
      <name val="Calibri"/>
      <family val="2"/>
    </font>
    <font>
      <sz val="12"/>
      <color indexed="8"/>
      <name val="Times New Roman"/>
      <family val="2"/>
    </font>
    <font>
      <sz val="10"/>
      <color indexed="8"/>
      <name val="Arial Cyr"/>
      <family val="2"/>
    </font>
    <font>
      <sz val="12"/>
      <name val="Times New Roman"/>
      <family val="1"/>
    </font>
    <font>
      <b/>
      <sz val="12"/>
      <name val="Times New Roman"/>
      <family val="1"/>
    </font>
    <font>
      <b/>
      <sz val="14"/>
      <name val="Times New Roman"/>
      <family val="1"/>
    </font>
    <font>
      <sz val="14"/>
      <color indexed="12"/>
      <name val="Times New Roman"/>
      <family val="1"/>
    </font>
    <font>
      <u val="single"/>
      <sz val="10"/>
      <color indexed="12"/>
      <name val="Arial Cyr"/>
      <family val="0"/>
    </font>
    <font>
      <sz val="14"/>
      <name val="Times New Roman"/>
      <family val="1"/>
    </font>
    <font>
      <b/>
      <sz val="10"/>
      <name val="Times New Roman"/>
      <family val="1"/>
    </font>
    <font>
      <sz val="10"/>
      <name val="Times New Roman"/>
      <family val="1"/>
    </font>
    <font>
      <sz val="9"/>
      <name val="Times New Roman"/>
      <family val="1"/>
    </font>
    <font>
      <vertAlign val="superscript"/>
      <sz val="10"/>
      <name val="Times New Roman"/>
      <family val="1"/>
    </font>
    <font>
      <vertAlign val="superscript"/>
      <sz val="8"/>
      <name val="Times New Roman"/>
      <family val="1"/>
    </font>
    <font>
      <sz val="8"/>
      <name val="Times New Roman"/>
      <family val="1"/>
    </font>
    <font>
      <b/>
      <vertAlign val="superscript"/>
      <sz val="10"/>
      <name val="Times New Roman"/>
      <family val="1"/>
    </font>
    <font>
      <sz val="8"/>
      <color indexed="10"/>
      <name val="Times New Roman"/>
      <family val="1"/>
    </font>
    <font>
      <b/>
      <sz val="8"/>
      <color indexed="8"/>
      <name val="Tahoma"/>
      <family val="2"/>
    </font>
    <font>
      <sz val="10"/>
      <color indexed="10"/>
      <name val="Times New Roman"/>
      <family val="1"/>
    </font>
    <font>
      <sz val="10"/>
      <color indexed="10"/>
      <name val="Arial Cyr"/>
      <family val="0"/>
    </font>
    <font>
      <vertAlign val="superscript"/>
      <sz val="8"/>
      <color indexed="10"/>
      <name val="Times New Roman"/>
      <family val="1"/>
    </font>
    <font>
      <sz val="10"/>
      <color indexed="8"/>
      <name val="Times New Roman"/>
      <family val="1"/>
    </font>
    <font>
      <sz val="10"/>
      <name val="Times New Roman Cyr"/>
      <family val="1"/>
    </font>
    <font>
      <sz val="9"/>
      <name val="Arial Cyr"/>
      <family val="2"/>
    </font>
    <font>
      <sz val="9"/>
      <name val="Arial"/>
      <family val="2"/>
    </font>
    <font>
      <strike/>
      <sz val="10"/>
      <name val="Times New Roman"/>
      <family val="1"/>
    </font>
    <font>
      <strike/>
      <sz val="10"/>
      <name val="Arial Cyr"/>
      <family val="0"/>
    </font>
    <font>
      <sz val="8"/>
      <color indexed="8"/>
      <name val="Times New Roman"/>
      <family val="1"/>
    </font>
    <font>
      <b/>
      <sz val="10"/>
      <color indexed="10"/>
      <name val="Times New Roman"/>
      <family val="1"/>
    </font>
    <font>
      <b/>
      <sz val="7"/>
      <color indexed="8"/>
      <name val="Arial"/>
      <family val="2"/>
    </font>
    <font>
      <sz val="11"/>
      <color indexed="10"/>
      <name val="Calibri"/>
      <family val="2"/>
    </font>
    <font>
      <b/>
      <i/>
      <sz val="11"/>
      <name val="Arial Cyr"/>
      <family val="0"/>
    </font>
    <font>
      <b/>
      <i/>
      <sz val="8"/>
      <color indexed="10"/>
      <name val="Arial Cyr"/>
      <family val="0"/>
    </font>
    <font>
      <b/>
      <i/>
      <sz val="8"/>
      <name val="Arial Cyr"/>
      <family val="0"/>
    </font>
    <font>
      <strike/>
      <sz val="10"/>
      <color indexed="10"/>
      <name val="Times New Roman"/>
      <family val="1"/>
    </font>
    <font>
      <sz val="7"/>
      <name val="Arial"/>
      <family val="2"/>
    </font>
    <font>
      <vertAlign val="superscript"/>
      <sz val="10"/>
      <name val="Arial Cyr"/>
      <family val="0"/>
    </font>
    <font>
      <vertAlign val="superscript"/>
      <sz val="8"/>
      <name val="Cambria"/>
      <family val="1"/>
    </font>
    <font>
      <sz val="8"/>
      <name val="Cambria"/>
      <family val="1"/>
    </font>
    <font>
      <strike/>
      <sz val="10"/>
      <name val="Cambria"/>
      <family val="1"/>
    </font>
    <font>
      <vertAlign val="superscript"/>
      <sz val="10"/>
      <name val="Arial"/>
      <family val="2"/>
    </font>
    <font>
      <vertAlign val="superscript"/>
      <sz val="8"/>
      <color indexed="8"/>
      <name val="Times New Roman"/>
      <family val="1"/>
    </font>
    <font>
      <b/>
      <sz val="8"/>
      <name val="Times New Roman"/>
      <family val="1"/>
    </font>
    <font>
      <sz val="10"/>
      <color indexed="12"/>
      <name val="Times New Roman"/>
      <family val="1"/>
    </font>
    <font>
      <sz val="10"/>
      <color indexed="12"/>
      <name val="Arial Cyr"/>
      <family val="0"/>
    </font>
    <font>
      <b/>
      <sz val="7"/>
      <color indexed="8"/>
      <name val="Times New Roman"/>
      <family val="1"/>
    </font>
    <font>
      <b/>
      <sz val="10"/>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7"/>
      <name val="Calibri"/>
      <family val="2"/>
    </font>
    <font>
      <sz val="8"/>
      <name val="Arial Cyr"/>
      <family val="0"/>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4" borderId="0" applyNumberFormat="0" applyBorder="0" applyAlignment="0" applyProtection="0"/>
    <xf numFmtId="0" fontId="51" fillId="3" borderId="1" applyNumberFormat="0" applyAlignment="0" applyProtection="0"/>
    <xf numFmtId="0" fontId="52" fillId="2" borderId="2" applyNumberFormat="0" applyAlignment="0" applyProtection="0"/>
    <xf numFmtId="0" fontId="53" fillId="2" borderId="1" applyNumberFormat="0" applyAlignment="0" applyProtection="0"/>
    <xf numFmtId="0" fontId="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15" borderId="7" applyNumberFormat="0" applyAlignment="0" applyProtection="0"/>
    <xf numFmtId="0" fontId="59" fillId="0" borderId="0" applyNumberFormat="0" applyFill="0" applyBorder="0" applyAlignment="0" applyProtection="0"/>
    <xf numFmtId="0" fontId="60" fillId="8"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61" fillId="0" borderId="0" applyNumberFormat="0" applyFill="0" applyBorder="0" applyAlignment="0" applyProtection="0"/>
    <xf numFmtId="0" fontId="62" fillId="16" borderId="0" applyNumberFormat="0" applyBorder="0" applyAlignment="0" applyProtection="0"/>
    <xf numFmtId="0" fontId="63"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64" fillId="0" borderId="9" applyNumberFormat="0" applyFill="0" applyAlignment="0" applyProtection="0"/>
    <xf numFmtId="0" fontId="32"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65" fillId="17" borderId="0" applyNumberFormat="0" applyBorder="0" applyAlignment="0" applyProtection="0"/>
  </cellStyleXfs>
  <cellXfs count="441">
    <xf numFmtId="0" fontId="0" fillId="0" borderId="0" xfId="0" applyAlignment="1">
      <alignment/>
    </xf>
    <xf numFmtId="0" fontId="0" fillId="0" borderId="0" xfId="0" applyAlignment="1">
      <alignment/>
    </xf>
    <xf numFmtId="0" fontId="0" fillId="0" borderId="0" xfId="0" applyBorder="1" applyAlignment="1">
      <alignment/>
    </xf>
    <xf numFmtId="0" fontId="12" fillId="18" borderId="10" xfId="0" applyFont="1" applyFill="1" applyBorder="1" applyAlignment="1">
      <alignment horizontal="center" vertical="top" wrapText="1"/>
    </xf>
    <xf numFmtId="0" fontId="12" fillId="18" borderId="11" xfId="0" applyFont="1" applyFill="1" applyBorder="1" applyAlignment="1">
      <alignment horizontal="center" vertical="top" wrapText="1"/>
    </xf>
    <xf numFmtId="0" fontId="12" fillId="0" borderId="12" xfId="0" applyFont="1" applyBorder="1" applyAlignment="1">
      <alignment wrapText="1"/>
    </xf>
    <xf numFmtId="0" fontId="12" fillId="0" borderId="0" xfId="0" applyFont="1" applyBorder="1" applyAlignment="1">
      <alignment wrapText="1"/>
    </xf>
    <xf numFmtId="0" fontId="12" fillId="0" borderId="0" xfId="0" applyFont="1" applyAlignment="1">
      <alignment/>
    </xf>
    <xf numFmtId="0" fontId="12" fillId="0" borderId="0" xfId="0" applyNumberFormat="1" applyFont="1" applyBorder="1" applyAlignment="1">
      <alignment wrapText="1"/>
    </xf>
    <xf numFmtId="165" fontId="12" fillId="0" borderId="0" xfId="0" applyNumberFormat="1" applyFont="1" applyBorder="1" applyAlignment="1">
      <alignment wrapText="1"/>
    </xf>
    <xf numFmtId="0" fontId="12" fillId="0" borderId="0" xfId="0" applyFont="1" applyAlignment="1">
      <alignment horizontal="right"/>
    </xf>
    <xf numFmtId="0" fontId="12" fillId="0" borderId="0" xfId="0" applyFont="1" applyFill="1" applyAlignment="1">
      <alignment/>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12" fillId="0" borderId="0" xfId="0" applyFont="1" applyFill="1" applyBorder="1" applyAlignment="1">
      <alignment horizontal="right"/>
    </xf>
    <xf numFmtId="0" fontId="12" fillId="0" borderId="0" xfId="0" applyFont="1" applyFill="1" applyBorder="1" applyAlignment="1">
      <alignment wrapText="1"/>
    </xf>
    <xf numFmtId="0" fontId="11" fillId="0" borderId="0" xfId="0" applyFont="1" applyBorder="1" applyAlignment="1">
      <alignment horizontal="center"/>
    </xf>
    <xf numFmtId="0" fontId="12" fillId="0" borderId="12" xfId="0" applyFont="1" applyFill="1" applyBorder="1" applyAlignment="1">
      <alignment vertical="top" wrapText="1"/>
    </xf>
    <xf numFmtId="165" fontId="12" fillId="0" borderId="0" xfId="0" applyNumberFormat="1" applyFont="1" applyAlignment="1">
      <alignment/>
    </xf>
    <xf numFmtId="0" fontId="12" fillId="0" borderId="0" xfId="0" applyFont="1" applyFill="1" applyAlignment="1">
      <alignment horizontal="right"/>
    </xf>
    <xf numFmtId="165" fontId="12" fillId="0" borderId="0" xfId="0" applyNumberFormat="1" applyFont="1" applyFill="1" applyBorder="1" applyAlignment="1">
      <alignment wrapText="1"/>
    </xf>
    <xf numFmtId="0" fontId="12" fillId="0" borderId="12" xfId="0" applyFont="1" applyFill="1" applyBorder="1" applyAlignment="1">
      <alignment horizontal="left" vertical="top" wrapText="1" indent="1"/>
    </xf>
    <xf numFmtId="165" fontId="12" fillId="0" borderId="0" xfId="0" applyNumberFormat="1" applyFont="1" applyFill="1" applyAlignment="1">
      <alignment horizontal="right"/>
    </xf>
    <xf numFmtId="165" fontId="12" fillId="0" borderId="0" xfId="0" applyNumberFormat="1" applyFont="1" applyFill="1" applyAlignment="1">
      <alignment/>
    </xf>
    <xf numFmtId="0" fontId="12" fillId="0" borderId="12" xfId="0" applyFont="1" applyFill="1" applyBorder="1" applyAlignment="1">
      <alignment horizontal="left" vertical="top" wrapText="1" indent="2"/>
    </xf>
    <xf numFmtId="0" fontId="12" fillId="0" borderId="12" xfId="0" applyFont="1" applyBorder="1" applyAlignment="1">
      <alignment horizontal="left" wrapText="1" indent="1"/>
    </xf>
    <xf numFmtId="0" fontId="16" fillId="0" borderId="0" xfId="0" applyFont="1" applyBorder="1" applyAlignment="1">
      <alignment/>
    </xf>
    <xf numFmtId="0" fontId="12" fillId="0" borderId="0" xfId="0" applyFont="1" applyAlignment="1">
      <alignment/>
    </xf>
    <xf numFmtId="0" fontId="11" fillId="0" borderId="0" xfId="0" applyFont="1" applyAlignment="1">
      <alignment horizontal="center"/>
    </xf>
    <xf numFmtId="0" fontId="12" fillId="0" borderId="0" xfId="0" applyNumberFormat="1" applyFont="1" applyFill="1" applyAlignment="1">
      <alignment horizontal="right"/>
    </xf>
    <xf numFmtId="0" fontId="11" fillId="0" borderId="12" xfId="0" applyFont="1" applyFill="1" applyBorder="1" applyAlignment="1">
      <alignment horizontal="center" vertical="top" wrapText="1"/>
    </xf>
    <xf numFmtId="0" fontId="12" fillId="0" borderId="12" xfId="0" applyFont="1" applyBorder="1" applyAlignment="1">
      <alignment vertical="top" wrapText="1"/>
    </xf>
    <xf numFmtId="0" fontId="12" fillId="0" borderId="0" xfId="0" applyFont="1" applyFill="1" applyAlignment="1">
      <alignment/>
    </xf>
    <xf numFmtId="0" fontId="16" fillId="0" borderId="0" xfId="0" applyFont="1" applyAlignment="1">
      <alignment horizontal="right" vertical="center"/>
    </xf>
    <xf numFmtId="165" fontId="20" fillId="0" borderId="0" xfId="0" applyNumberFormat="1" applyFont="1" applyFill="1" applyBorder="1" applyAlignment="1">
      <alignment horizontal="right"/>
    </xf>
    <xf numFmtId="0" fontId="21" fillId="0" borderId="0" xfId="0" applyFont="1" applyAlignment="1">
      <alignment/>
    </xf>
    <xf numFmtId="0" fontId="12" fillId="0" borderId="0" xfId="0" applyFont="1" applyAlignment="1">
      <alignment horizontal="right" vertical="center"/>
    </xf>
    <xf numFmtId="49" fontId="12" fillId="0" borderId="12" xfId="0" applyNumberFormat="1" applyFont="1" applyBorder="1" applyAlignment="1">
      <alignment horizontal="left" wrapText="1" indent="1"/>
    </xf>
    <xf numFmtId="0" fontId="16" fillId="0" borderId="0" xfId="0" applyFont="1" applyAlignment="1">
      <alignment horizontal="right"/>
    </xf>
    <xf numFmtId="0" fontId="12" fillId="0" borderId="12" xfId="0" applyFont="1" applyBorder="1" applyAlignment="1">
      <alignment horizontal="left" vertical="top" wrapText="1"/>
    </xf>
    <xf numFmtId="0" fontId="0" fillId="0" borderId="0" xfId="0" applyFill="1" applyAlignment="1">
      <alignment/>
    </xf>
    <xf numFmtId="0" fontId="0" fillId="0" borderId="0" xfId="0" applyFill="1" applyAlignment="1">
      <alignment/>
    </xf>
    <xf numFmtId="0" fontId="11" fillId="0" borderId="12" xfId="0" applyFont="1" applyBorder="1" applyAlignment="1">
      <alignment horizontal="center" wrapText="1"/>
    </xf>
    <xf numFmtId="0" fontId="12" fillId="0" borderId="0" xfId="0" applyFont="1" applyAlignment="1">
      <alignment horizontal="right" vertical="top"/>
    </xf>
    <xf numFmtId="0" fontId="12" fillId="0" borderId="0" xfId="64" applyFont="1" applyAlignment="1">
      <alignment horizontal="right" vertical="center"/>
      <protection/>
    </xf>
    <xf numFmtId="0" fontId="12" fillId="0" borderId="0" xfId="64" applyFont="1" applyAlignment="1">
      <alignment horizontal="right"/>
      <protection/>
    </xf>
    <xf numFmtId="0" fontId="12" fillId="0" borderId="0" xfId="57" applyFont="1" applyFill="1" applyAlignment="1">
      <alignment horizontal="right"/>
      <protection/>
    </xf>
    <xf numFmtId="165" fontId="12" fillId="0" borderId="0" xfId="64" applyNumberFormat="1" applyFont="1" applyAlignment="1">
      <alignment horizontal="right"/>
      <protection/>
    </xf>
    <xf numFmtId="0" fontId="0" fillId="0" borderId="0" xfId="0" applyFont="1" applyAlignment="1">
      <alignment/>
    </xf>
    <xf numFmtId="0" fontId="12" fillId="0" borderId="12" xfId="0" applyFont="1" applyBorder="1" applyAlignment="1">
      <alignment horizontal="left" vertical="top" wrapText="1" indent="1"/>
    </xf>
    <xf numFmtId="2" fontId="12" fillId="0" borderId="0" xfId="0" applyNumberFormat="1" applyFont="1" applyAlignment="1">
      <alignment horizontal="right" vertical="top"/>
    </xf>
    <xf numFmtId="0" fontId="12" fillId="0" borderId="0" xfId="0" applyFont="1" applyFill="1" applyAlignment="1">
      <alignment horizontal="right" vertical="top"/>
    </xf>
    <xf numFmtId="2" fontId="12" fillId="0" borderId="0" xfId="64" applyNumberFormat="1" applyFont="1" applyAlignment="1">
      <alignment horizontal="right" vertical="center"/>
      <protection/>
    </xf>
    <xf numFmtId="166" fontId="12" fillId="0" borderId="0" xfId="0" applyNumberFormat="1" applyFont="1" applyAlignment="1">
      <alignment horizontal="right"/>
    </xf>
    <xf numFmtId="166" fontId="12" fillId="0" borderId="0" xfId="0" applyNumberFormat="1" applyFont="1" applyFill="1" applyAlignment="1">
      <alignment horizontal="right"/>
    </xf>
    <xf numFmtId="166" fontId="12" fillId="0" borderId="0" xfId="64" applyNumberFormat="1" applyFont="1" applyAlignment="1">
      <alignment horizontal="right"/>
      <protection/>
    </xf>
    <xf numFmtId="0" fontId="1" fillId="0" borderId="0" xfId="0" applyFont="1" applyBorder="1" applyAlignment="1">
      <alignment vertical="top" wrapText="1"/>
    </xf>
    <xf numFmtId="0" fontId="1" fillId="0" borderId="12" xfId="0" applyFont="1" applyBorder="1" applyAlignment="1">
      <alignment vertical="top" wrapText="1"/>
    </xf>
    <xf numFmtId="165" fontId="12" fillId="0" borderId="0" xfId="0" applyNumberFormat="1" applyFont="1" applyAlignment="1">
      <alignment horizontal="right"/>
    </xf>
    <xf numFmtId="0" fontId="12" fillId="0" borderId="0" xfId="64" applyFont="1" applyFill="1" applyAlignment="1">
      <alignment horizontal="right"/>
      <protection/>
    </xf>
    <xf numFmtId="0" fontId="12" fillId="0" borderId="0" xfId="64" applyNumberFormat="1" applyFont="1" applyAlignment="1">
      <alignment horizontal="right"/>
      <protection/>
    </xf>
    <xf numFmtId="165" fontId="12" fillId="0" borderId="0" xfId="64" applyNumberFormat="1" applyFont="1" applyFill="1" applyAlignment="1">
      <alignment horizontal="right"/>
      <protection/>
    </xf>
    <xf numFmtId="165" fontId="12" fillId="0" borderId="0" xfId="58" applyNumberFormat="1" applyFont="1" applyFill="1" applyAlignment="1">
      <alignment horizontal="right"/>
      <protection/>
    </xf>
    <xf numFmtId="0" fontId="12" fillId="0" borderId="12" xfId="0" applyFont="1" applyBorder="1" applyAlignment="1">
      <alignment horizontal="left" vertical="top" wrapText="1" indent="2"/>
    </xf>
    <xf numFmtId="0" fontId="12" fillId="0" borderId="0" xfId="0" applyFont="1" applyAlignment="1">
      <alignment horizontal="center"/>
    </xf>
    <xf numFmtId="0" fontId="12" fillId="0" borderId="0" xfId="64" applyFont="1" applyFill="1" applyAlignment="1">
      <alignment horizontal="right" vertical="center"/>
      <protection/>
    </xf>
    <xf numFmtId="1" fontId="12" fillId="0" borderId="0" xfId="0" applyNumberFormat="1" applyFont="1" applyAlignment="1">
      <alignment horizontal="right"/>
    </xf>
    <xf numFmtId="0" fontId="0" fillId="0" borderId="0" xfId="0" applyFont="1" applyAlignment="1">
      <alignment horizontal="right"/>
    </xf>
    <xf numFmtId="0" fontId="21" fillId="0" borderId="0" xfId="0" applyFont="1" applyAlignment="1">
      <alignment horizontal="right"/>
    </xf>
    <xf numFmtId="0" fontId="11" fillId="0" borderId="12" xfId="0" applyFont="1" applyFill="1" applyBorder="1" applyAlignment="1">
      <alignment horizontal="center"/>
    </xf>
    <xf numFmtId="0" fontId="12" fillId="0" borderId="0" xfId="0" applyFont="1" applyFill="1" applyBorder="1" applyAlignment="1">
      <alignment vertical="top" wrapText="1"/>
    </xf>
    <xf numFmtId="1" fontId="12" fillId="0" borderId="0" xfId="0" applyNumberFormat="1" applyFont="1" applyBorder="1" applyAlignment="1">
      <alignment horizontal="right"/>
    </xf>
    <xf numFmtId="1" fontId="12" fillId="0" borderId="0" xfId="0" applyNumberFormat="1" applyFont="1" applyAlignment="1">
      <alignment/>
    </xf>
    <xf numFmtId="165" fontId="0" fillId="0" borderId="0" xfId="0" applyNumberFormat="1" applyFont="1" applyAlignment="1">
      <alignment/>
    </xf>
    <xf numFmtId="0" fontId="12" fillId="0" borderId="0" xfId="0" applyNumberFormat="1" applyFont="1" applyAlignment="1">
      <alignment horizontal="right"/>
    </xf>
    <xf numFmtId="0" fontId="12" fillId="0" borderId="12" xfId="0" applyFont="1" applyFill="1" applyBorder="1" applyAlignment="1">
      <alignment horizontal="left" wrapText="1" indent="1"/>
    </xf>
    <xf numFmtId="0" fontId="12" fillId="0" borderId="0" xfId="0" applyFont="1" applyAlignment="1">
      <alignment wrapText="1"/>
    </xf>
    <xf numFmtId="0" fontId="16" fillId="0" borderId="0" xfId="0" applyFont="1" applyBorder="1" applyAlignment="1">
      <alignment vertical="top" wrapText="1"/>
    </xf>
    <xf numFmtId="0" fontId="11" fillId="0" borderId="0" xfId="0" applyFont="1" applyAlignment="1">
      <alignment horizontal="center" wrapText="1"/>
    </xf>
    <xf numFmtId="0" fontId="12" fillId="0" borderId="0" xfId="0" applyFont="1" applyAlignment="1">
      <alignment horizontal="right" wrapText="1"/>
    </xf>
    <xf numFmtId="0" fontId="12" fillId="0" borderId="0" xfId="0" applyFont="1" applyBorder="1" applyAlignment="1">
      <alignment horizontal="right" wrapText="1"/>
    </xf>
    <xf numFmtId="165" fontId="12" fillId="0" borderId="0" xfId="0" applyNumberFormat="1" applyFont="1" applyAlignment="1">
      <alignment horizontal="right" wrapText="1"/>
    </xf>
    <xf numFmtId="0" fontId="11" fillId="0" borderId="12" xfId="0" applyFont="1" applyFill="1" applyBorder="1" applyAlignment="1">
      <alignment horizontal="center" wrapText="1"/>
    </xf>
    <xf numFmtId="0" fontId="11" fillId="0" borderId="0" xfId="0" applyFont="1" applyFill="1" applyAlignment="1">
      <alignment horizontal="center" wrapText="1"/>
    </xf>
    <xf numFmtId="165" fontId="12" fillId="0" borderId="0" xfId="0" applyNumberFormat="1" applyFont="1" applyBorder="1" applyAlignment="1">
      <alignment horizontal="right" vertical="top" wrapText="1"/>
    </xf>
    <xf numFmtId="0" fontId="12" fillId="0" borderId="12" xfId="0" applyNumberFormat="1" applyFont="1" applyBorder="1" applyAlignment="1">
      <alignment wrapText="1"/>
    </xf>
    <xf numFmtId="0" fontId="12" fillId="0" borderId="12" xfId="0" applyNumberFormat="1" applyFont="1" applyBorder="1" applyAlignment="1">
      <alignment horizontal="left" vertical="top" wrapText="1" indent="1"/>
    </xf>
    <xf numFmtId="167" fontId="12" fillId="0" borderId="0" xfId="0" applyNumberFormat="1" applyFont="1" applyAlignment="1">
      <alignment/>
    </xf>
    <xf numFmtId="165" fontId="12" fillId="0" borderId="0" xfId="0" applyNumberFormat="1" applyFont="1" applyAlignment="1">
      <alignment/>
    </xf>
    <xf numFmtId="165" fontId="12" fillId="0" borderId="0" xfId="0" applyNumberFormat="1" applyFont="1" applyFill="1" applyBorder="1" applyAlignment="1">
      <alignment/>
    </xf>
    <xf numFmtId="165" fontId="12" fillId="0" borderId="0" xfId="0" applyNumberFormat="1" applyFont="1" applyFill="1" applyBorder="1" applyAlignment="1">
      <alignment horizontal="right"/>
    </xf>
    <xf numFmtId="0" fontId="11" fillId="0" borderId="12" xfId="0" applyFont="1" applyBorder="1" applyAlignment="1">
      <alignment horizontal="center" vertical="top" wrapText="1"/>
    </xf>
    <xf numFmtId="1" fontId="12" fillId="0" borderId="0" xfId="0" applyNumberFormat="1" applyFont="1" applyFill="1" applyBorder="1" applyAlignment="1">
      <alignment horizontal="right"/>
    </xf>
    <xf numFmtId="1" fontId="12" fillId="0" borderId="0" xfId="0" applyNumberFormat="1" applyFont="1" applyFill="1" applyAlignment="1">
      <alignment/>
    </xf>
    <xf numFmtId="167" fontId="12" fillId="0" borderId="0" xfId="0" applyNumberFormat="1" applyFont="1" applyFill="1" applyBorder="1" applyAlignment="1">
      <alignment horizontal="right"/>
    </xf>
    <xf numFmtId="167" fontId="0" fillId="0" borderId="0" xfId="0" applyNumberFormat="1" applyFill="1" applyAlignment="1">
      <alignment/>
    </xf>
    <xf numFmtId="165" fontId="13" fillId="0" borderId="0" xfId="0" applyNumberFormat="1" applyFont="1" applyFill="1" applyBorder="1" applyAlignment="1">
      <alignment horizontal="right"/>
    </xf>
    <xf numFmtId="0" fontId="12" fillId="0" borderId="12" xfId="0" applyFont="1" applyBorder="1" applyAlignment="1">
      <alignment horizontal="left" wrapText="1" indent="2"/>
    </xf>
    <xf numFmtId="0" fontId="12" fillId="0" borderId="12" xfId="0" applyFont="1" applyBorder="1" applyAlignment="1">
      <alignment horizontal="left" vertical="top" wrapText="1" indent="3"/>
    </xf>
    <xf numFmtId="0" fontId="12" fillId="0" borderId="12" xfId="0" applyFont="1" applyFill="1" applyBorder="1" applyAlignment="1">
      <alignment wrapText="1"/>
    </xf>
    <xf numFmtId="1" fontId="12" fillId="0" borderId="0" xfId="0" applyNumberFormat="1" applyFont="1" applyFill="1" applyAlignment="1">
      <alignment horizontal="right"/>
    </xf>
    <xf numFmtId="1"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2" fontId="12" fillId="0" borderId="0" xfId="0" applyNumberFormat="1" applyFont="1" applyFill="1" applyBorder="1" applyAlignment="1">
      <alignment horizontal="right"/>
    </xf>
    <xf numFmtId="2" fontId="23" fillId="0" borderId="0" xfId="0" applyNumberFormat="1" applyFont="1" applyFill="1" applyBorder="1" applyAlignment="1">
      <alignment horizontal="right"/>
    </xf>
    <xf numFmtId="0" fontId="0" fillId="0" borderId="0" xfId="0" applyAlignment="1">
      <alignment horizontal="right"/>
    </xf>
    <xf numFmtId="0" fontId="12" fillId="0" borderId="0" xfId="0" applyFont="1" applyFill="1" applyBorder="1" applyAlignment="1">
      <alignment horizontal="right" wrapText="1"/>
    </xf>
    <xf numFmtId="0" fontId="0" fillId="0" borderId="0" xfId="0" applyFont="1" applyFill="1" applyAlignment="1">
      <alignment/>
    </xf>
    <xf numFmtId="0" fontId="4" fillId="0" borderId="0" xfId="0" applyFont="1" applyAlignment="1">
      <alignment/>
    </xf>
    <xf numFmtId="165" fontId="24" fillId="0" borderId="0" xfId="0" applyNumberFormat="1" applyFont="1" applyBorder="1" applyAlignment="1">
      <alignment horizontal="right"/>
    </xf>
    <xf numFmtId="165" fontId="24" fillId="0" borderId="0" xfId="0" applyNumberFormat="1" applyFont="1" applyBorder="1" applyAlignment="1">
      <alignment/>
    </xf>
    <xf numFmtId="166" fontId="12" fillId="0" borderId="0" xfId="0" applyNumberFormat="1" applyFont="1" applyFill="1" applyBorder="1" applyAlignment="1">
      <alignment horizontal="right"/>
    </xf>
    <xf numFmtId="0" fontId="0" fillId="0" borderId="0" xfId="0" applyFont="1" applyAlignment="1">
      <alignment/>
    </xf>
    <xf numFmtId="0" fontId="16" fillId="0" borderId="0" xfId="0" applyFont="1" applyAlignment="1">
      <alignment/>
    </xf>
    <xf numFmtId="165" fontId="23" fillId="0" borderId="0" xfId="0" applyNumberFormat="1" applyFont="1" applyFill="1" applyAlignment="1">
      <alignment/>
    </xf>
    <xf numFmtId="0" fontId="23" fillId="0" borderId="0" xfId="0" applyFont="1" applyFill="1" applyAlignment="1">
      <alignment/>
    </xf>
    <xf numFmtId="0" fontId="0" fillId="0" borderId="0" xfId="0" applyFont="1" applyFill="1" applyAlignment="1">
      <alignment/>
    </xf>
    <xf numFmtId="0" fontId="12" fillId="0" borderId="0" xfId="0" applyFont="1" applyBorder="1" applyAlignment="1">
      <alignment horizontal="center"/>
    </xf>
    <xf numFmtId="0" fontId="12" fillId="0" borderId="0" xfId="0" applyFont="1" applyBorder="1" applyAlignment="1">
      <alignment horizontal="right"/>
    </xf>
    <xf numFmtId="0" fontId="11" fillId="0" borderId="12" xfId="0" applyFont="1" applyBorder="1" applyAlignment="1">
      <alignment horizontal="center"/>
    </xf>
    <xf numFmtId="0" fontId="23" fillId="0" borderId="0" xfId="0" applyFont="1" applyAlignment="1">
      <alignment/>
    </xf>
    <xf numFmtId="165" fontId="12" fillId="0" borderId="0" xfId="0" applyNumberFormat="1" applyFont="1" applyBorder="1" applyAlignment="1">
      <alignment horizontal="right"/>
    </xf>
    <xf numFmtId="165" fontId="23" fillId="0" borderId="0" xfId="0" applyNumberFormat="1" applyFont="1" applyAlignment="1">
      <alignment/>
    </xf>
    <xf numFmtId="0" fontId="20" fillId="0" borderId="0" xfId="0" applyFont="1" applyAlignment="1">
      <alignment horizontal="right"/>
    </xf>
    <xf numFmtId="0" fontId="12" fillId="0" borderId="0" xfId="0" applyFont="1" applyFill="1" applyAlignment="1" applyProtection="1">
      <alignment/>
      <protection locked="0"/>
    </xf>
    <xf numFmtId="0" fontId="12" fillId="0" borderId="0" xfId="0" applyFont="1" applyFill="1" applyAlignment="1">
      <alignment wrapText="1"/>
    </xf>
    <xf numFmtId="0" fontId="12" fillId="0" borderId="0" xfId="0" applyFont="1" applyFill="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xf>
    <xf numFmtId="165" fontId="12" fillId="0" borderId="0" xfId="0" applyNumberFormat="1" applyFont="1" applyFill="1" applyBorder="1" applyAlignment="1">
      <alignment horizontal="right" wrapText="1"/>
    </xf>
    <xf numFmtId="0" fontId="12" fillId="0" borderId="0" xfId="0" applyNumberFormat="1" applyFont="1" applyFill="1" applyBorder="1" applyAlignment="1">
      <alignment horizontal="right"/>
    </xf>
    <xf numFmtId="165" fontId="12" fillId="0" borderId="0" xfId="0" applyNumberFormat="1" applyFont="1" applyFill="1" applyBorder="1" applyAlignment="1">
      <alignment/>
    </xf>
    <xf numFmtId="0" fontId="12" fillId="0" borderId="0" xfId="0" applyNumberFormat="1" applyFont="1" applyAlignment="1">
      <alignment/>
    </xf>
    <xf numFmtId="0" fontId="0" fillId="0" borderId="0" xfId="0" applyNumberFormat="1" applyFont="1" applyAlignment="1">
      <alignment/>
    </xf>
    <xf numFmtId="165" fontId="20" fillId="0" borderId="0" xfId="0" applyNumberFormat="1" applyFont="1" applyAlignment="1">
      <alignment/>
    </xf>
    <xf numFmtId="0" fontId="12" fillId="0" borderId="12" xfId="0" applyFont="1" applyFill="1" applyBorder="1" applyAlignment="1">
      <alignment horizontal="left" vertical="top" wrapText="1"/>
    </xf>
    <xf numFmtId="0" fontId="12" fillId="0" borderId="0" xfId="0" applyNumberFormat="1" applyFont="1" applyBorder="1" applyAlignment="1">
      <alignment horizontal="right"/>
    </xf>
    <xf numFmtId="0" fontId="25" fillId="0" borderId="0" xfId="0" applyFont="1" applyBorder="1" applyAlignment="1">
      <alignment horizontal="right"/>
    </xf>
    <xf numFmtId="0" fontId="13" fillId="0" borderId="0" xfId="0" applyFont="1" applyFill="1" applyBorder="1" applyAlignment="1">
      <alignment horizontal="right"/>
    </xf>
    <xf numFmtId="0" fontId="25" fillId="0" borderId="0" xfId="0" applyFont="1" applyFill="1" applyBorder="1" applyAlignment="1">
      <alignment horizontal="right" wrapText="1"/>
    </xf>
    <xf numFmtId="0" fontId="12" fillId="0" borderId="0" xfId="0" applyFont="1" applyBorder="1" applyAlignment="1">
      <alignment horizontal="right" vertical="top" wrapText="1"/>
    </xf>
    <xf numFmtId="0" fontId="26" fillId="0" borderId="0" xfId="0" applyFont="1" applyFill="1" applyBorder="1" applyAlignment="1">
      <alignment horizontal="right" wrapText="1"/>
    </xf>
    <xf numFmtId="0" fontId="12" fillId="0" borderId="0" xfId="0" applyFont="1" applyFill="1" applyBorder="1" applyAlignment="1">
      <alignment horizontal="right" vertical="top" wrapText="1"/>
    </xf>
    <xf numFmtId="0" fontId="23" fillId="0" borderId="12" xfId="0" applyFont="1" applyBorder="1" applyAlignment="1">
      <alignment horizontal="left" vertical="top" wrapText="1" indent="1"/>
    </xf>
    <xf numFmtId="0" fontId="26" fillId="0" borderId="0" xfId="0" applyFont="1" applyBorder="1" applyAlignment="1">
      <alignment horizontal="right"/>
    </xf>
    <xf numFmtId="165" fontId="12" fillId="0" borderId="0" xfId="69" applyNumberFormat="1" applyFont="1" applyAlignment="1">
      <alignment horizontal="right"/>
      <protection/>
    </xf>
    <xf numFmtId="0" fontId="20" fillId="0" borderId="0" xfId="0" applyFont="1" applyAlignment="1">
      <alignment/>
    </xf>
    <xf numFmtId="0" fontId="12" fillId="0" borderId="0" xfId="70" applyFont="1" applyAlignment="1">
      <alignment horizontal="right"/>
      <protection/>
    </xf>
    <xf numFmtId="165" fontId="12" fillId="0" borderId="0" xfId="0" applyNumberFormat="1" applyFont="1" applyBorder="1" applyAlignment="1">
      <alignment horizontal="right" wrapText="1"/>
    </xf>
    <xf numFmtId="0" fontId="12" fillId="0" borderId="0" xfId="69" applyFont="1" applyAlignment="1">
      <alignment horizontal="right"/>
      <protection/>
    </xf>
    <xf numFmtId="0" fontId="12" fillId="0" borderId="0" xfId="0" applyFont="1" applyBorder="1" applyAlignment="1">
      <alignment/>
    </xf>
    <xf numFmtId="165" fontId="12" fillId="0" borderId="0" xfId="0" applyNumberFormat="1" applyFont="1" applyFill="1" applyAlignment="1" applyProtection="1">
      <alignment/>
      <protection hidden="1"/>
    </xf>
    <xf numFmtId="165" fontId="12" fillId="0" borderId="0" xfId="0" applyNumberFormat="1" applyFont="1" applyAlignment="1" applyProtection="1">
      <alignment/>
      <protection hidden="1"/>
    </xf>
    <xf numFmtId="165" fontId="16" fillId="0" borderId="0" xfId="0" applyNumberFormat="1" applyFont="1" applyAlignment="1">
      <alignment horizontal="right"/>
    </xf>
    <xf numFmtId="0" fontId="12" fillId="0" borderId="0" xfId="69" applyFont="1" applyFill="1" applyAlignment="1">
      <alignment horizontal="right"/>
      <protection/>
    </xf>
    <xf numFmtId="165" fontId="12" fillId="0" borderId="0" xfId="70" applyNumberFormat="1" applyFont="1" applyAlignment="1">
      <alignment horizontal="right"/>
      <protection/>
    </xf>
    <xf numFmtId="1" fontId="12" fillId="0" borderId="0" xfId="0" applyNumberFormat="1" applyFont="1" applyFill="1" applyBorder="1" applyAlignment="1">
      <alignment horizontal="right" wrapText="1"/>
    </xf>
    <xf numFmtId="0" fontId="20" fillId="0" borderId="0" xfId="0" applyFont="1" applyAlignment="1">
      <alignment/>
    </xf>
    <xf numFmtId="0" fontId="0" fillId="0" borderId="0" xfId="0" applyFont="1" applyFill="1" applyAlignment="1">
      <alignment horizontal="right"/>
    </xf>
    <xf numFmtId="0" fontId="12" fillId="0" borderId="0" xfId="0" applyFont="1" applyFill="1" applyBorder="1" applyAlignment="1">
      <alignment horizontal="left" wrapText="1" indent="1"/>
    </xf>
    <xf numFmtId="0" fontId="12" fillId="0" borderId="0" xfId="0" applyFont="1" applyFill="1" applyBorder="1" applyAlignment="1">
      <alignment horizontal="left" vertical="top" wrapText="1" indent="1"/>
    </xf>
    <xf numFmtId="165" fontId="12" fillId="0" borderId="0" xfId="0" applyNumberFormat="1" applyFont="1" applyFill="1" applyBorder="1" applyAlignment="1">
      <alignment horizontal="right" vertical="top"/>
    </xf>
    <xf numFmtId="165" fontId="12" fillId="0" borderId="0" xfId="0" applyNumberFormat="1" applyFont="1" applyFill="1" applyBorder="1" applyAlignment="1">
      <alignment horizontal="left" indent="1"/>
    </xf>
    <xf numFmtId="0" fontId="27" fillId="0" borderId="0" xfId="0" applyFont="1" applyAlignment="1">
      <alignment horizontal="center"/>
    </xf>
    <xf numFmtId="0" fontId="27" fillId="0" borderId="0" xfId="0" applyFont="1" applyFill="1" applyAlignment="1">
      <alignment horizontal="center"/>
    </xf>
    <xf numFmtId="0" fontId="28" fillId="0" borderId="0" xfId="0" applyFont="1" applyAlignment="1">
      <alignment/>
    </xf>
    <xf numFmtId="0" fontId="12" fillId="0" borderId="0" xfId="0" applyFont="1" applyFill="1" applyBorder="1" applyAlignment="1">
      <alignment/>
    </xf>
    <xf numFmtId="0" fontId="12" fillId="18" borderId="13" xfId="0" applyFont="1" applyFill="1" applyBorder="1" applyAlignment="1">
      <alignment horizontal="center" vertical="top" wrapText="1"/>
    </xf>
    <xf numFmtId="0" fontId="12" fillId="0" borderId="12" xfId="0" applyFont="1" applyFill="1" applyBorder="1" applyAlignment="1">
      <alignment horizontal="left" wrapText="1"/>
    </xf>
    <xf numFmtId="0" fontId="11" fillId="0" borderId="12" xfId="0" applyFont="1" applyBorder="1" applyAlignment="1">
      <alignment wrapText="1"/>
    </xf>
    <xf numFmtId="167" fontId="12" fillId="0" borderId="0" xfId="0" applyNumberFormat="1" applyFont="1" applyFill="1" applyBorder="1" applyAlignment="1">
      <alignment/>
    </xf>
    <xf numFmtId="165" fontId="12" fillId="0" borderId="0" xfId="0" applyNumberFormat="1" applyFont="1" applyFill="1" applyBorder="1" applyAlignment="1">
      <alignment horizontal="center"/>
    </xf>
    <xf numFmtId="0" fontId="12" fillId="0" borderId="12" xfId="0" applyFont="1" applyFill="1" applyBorder="1" applyAlignment="1">
      <alignment horizontal="left" wrapText="1" indent="2"/>
    </xf>
    <xf numFmtId="165" fontId="0" fillId="0" borderId="0" xfId="0" applyNumberFormat="1" applyFont="1" applyFill="1" applyAlignment="1">
      <alignment/>
    </xf>
    <xf numFmtId="0" fontId="12" fillId="0" borderId="12" xfId="0" applyFont="1" applyFill="1" applyBorder="1" applyAlignment="1">
      <alignment horizontal="left" vertical="top" wrapText="1" indent="3"/>
    </xf>
    <xf numFmtId="0" fontId="12" fillId="0" borderId="12" xfId="0" applyFont="1" applyFill="1" applyBorder="1" applyAlignment="1">
      <alignment horizontal="left" wrapText="1" indent="3"/>
    </xf>
    <xf numFmtId="165" fontId="0" fillId="0" borderId="0" xfId="0" applyNumberFormat="1" applyFill="1" applyAlignment="1">
      <alignment/>
    </xf>
    <xf numFmtId="0" fontId="12" fillId="0" borderId="12" xfId="0" applyFont="1" applyBorder="1" applyAlignment="1">
      <alignment horizontal="left" wrapText="1" indent="3"/>
    </xf>
    <xf numFmtId="0" fontId="11" fillId="0" borderId="12" xfId="0" applyFont="1" applyFill="1" applyBorder="1" applyAlignment="1">
      <alignment wrapText="1"/>
    </xf>
    <xf numFmtId="0" fontId="12" fillId="0" borderId="12" xfId="0" applyFont="1" applyFill="1" applyBorder="1" applyAlignment="1" applyProtection="1">
      <alignment horizontal="left" vertical="top" wrapText="1" indent="1"/>
      <protection locked="0"/>
    </xf>
    <xf numFmtId="0" fontId="12" fillId="0" borderId="12" xfId="0" applyFont="1" applyFill="1" applyBorder="1" applyAlignment="1" applyProtection="1">
      <alignment horizontal="left" wrapText="1" indent="1"/>
      <protection locked="0"/>
    </xf>
    <xf numFmtId="1" fontId="12" fillId="0" borderId="0" xfId="0" applyNumberFormat="1" applyFont="1" applyFill="1" applyBorder="1" applyAlignment="1">
      <alignment/>
    </xf>
    <xf numFmtId="0" fontId="12" fillId="0" borderId="12" xfId="0" applyFont="1" applyFill="1" applyBorder="1" applyAlignment="1">
      <alignment horizontal="left"/>
    </xf>
    <xf numFmtId="165" fontId="11" fillId="0" borderId="0" xfId="0" applyNumberFormat="1" applyFont="1" applyFill="1" applyBorder="1" applyAlignment="1">
      <alignment/>
    </xf>
    <xf numFmtId="165" fontId="11" fillId="0" borderId="0" xfId="0" applyNumberFormat="1" applyFont="1" applyFill="1" applyBorder="1" applyAlignment="1">
      <alignment horizontal="right"/>
    </xf>
    <xf numFmtId="0" fontId="0" fillId="0" borderId="0" xfId="0" applyFill="1" applyAlignment="1">
      <alignment horizontal="right"/>
    </xf>
    <xf numFmtId="0" fontId="11" fillId="0" borderId="12" xfId="0" applyFont="1" applyFill="1" applyBorder="1" applyAlignment="1">
      <alignment horizontal="left" wrapText="1"/>
    </xf>
    <xf numFmtId="165" fontId="0" fillId="0" borderId="0" xfId="0" applyNumberFormat="1" applyFill="1" applyAlignment="1">
      <alignment horizontal="right"/>
    </xf>
    <xf numFmtId="165" fontId="0" fillId="0" borderId="0" xfId="0" applyNumberFormat="1" applyFill="1" applyBorder="1" applyAlignment="1">
      <alignment horizontal="right"/>
    </xf>
    <xf numFmtId="0" fontId="12" fillId="0" borderId="12" xfId="0" applyFont="1" applyFill="1" applyBorder="1" applyAlignment="1" applyProtection="1">
      <alignment horizontal="left" vertical="top" wrapText="1"/>
      <protection locked="0"/>
    </xf>
    <xf numFmtId="1" fontId="20" fillId="0" borderId="0" xfId="0" applyNumberFormat="1" applyFont="1" applyFill="1" applyBorder="1" applyAlignment="1">
      <alignment horizontal="right"/>
    </xf>
    <xf numFmtId="165" fontId="12" fillId="0" borderId="0" xfId="0" applyNumberFormat="1" applyFont="1" applyFill="1" applyBorder="1" applyAlignment="1">
      <alignment horizontal="right" vertical="center"/>
    </xf>
    <xf numFmtId="165" fontId="0" fillId="0" borderId="0" xfId="0" applyNumberFormat="1" applyFill="1" applyBorder="1" applyAlignment="1">
      <alignment/>
    </xf>
    <xf numFmtId="0" fontId="11" fillId="0" borderId="12" xfId="0" applyFont="1" applyFill="1" applyBorder="1" applyAlignment="1" applyProtection="1">
      <alignment horizontal="left" vertical="top" wrapText="1"/>
      <protection locked="0"/>
    </xf>
    <xf numFmtId="165" fontId="12" fillId="0" borderId="0" xfId="67" applyNumberFormat="1" applyFont="1" applyFill="1" applyBorder="1" applyAlignment="1">
      <alignment/>
      <protection/>
    </xf>
    <xf numFmtId="0" fontId="12" fillId="0" borderId="12" xfId="0" applyFont="1" applyFill="1" applyBorder="1" applyAlignment="1">
      <alignment/>
    </xf>
    <xf numFmtId="1" fontId="0" fillId="0" borderId="0" xfId="0" applyNumberFormat="1" applyFont="1" applyFill="1" applyAlignment="1">
      <alignment/>
    </xf>
    <xf numFmtId="1" fontId="12" fillId="0" borderId="0" xfId="0" applyNumberFormat="1" applyFont="1" applyFill="1" applyBorder="1" applyAlignment="1">
      <alignment wrapText="1"/>
    </xf>
    <xf numFmtId="0" fontId="29" fillId="0" borderId="0" xfId="0" applyFont="1" applyFill="1" applyBorder="1" applyAlignment="1">
      <alignment horizontal="right"/>
    </xf>
    <xf numFmtId="0" fontId="16" fillId="0" borderId="0" xfId="0" applyFont="1" applyFill="1" applyBorder="1" applyAlignment="1">
      <alignment horizontal="right"/>
    </xf>
    <xf numFmtId="0" fontId="23" fillId="0" borderId="0" xfId="0" applyFont="1" applyFill="1" applyBorder="1" applyAlignment="1">
      <alignment horizontal="right"/>
    </xf>
    <xf numFmtId="0" fontId="15" fillId="0" borderId="0" xfId="0" applyFont="1" applyAlignment="1">
      <alignment/>
    </xf>
    <xf numFmtId="0" fontId="0" fillId="0" borderId="0" xfId="0" applyBorder="1" applyAlignment="1">
      <alignment/>
    </xf>
    <xf numFmtId="0" fontId="12" fillId="18" borderId="1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12" fillId="0" borderId="0" xfId="0" applyNumberFormat="1" applyFont="1" applyFill="1" applyAlignment="1">
      <alignment horizontal="center"/>
    </xf>
    <xf numFmtId="0" fontId="31" fillId="0" borderId="0" xfId="0" applyFont="1" applyAlignment="1">
      <alignment/>
    </xf>
    <xf numFmtId="165" fontId="12" fillId="0" borderId="0" xfId="79" applyNumberFormat="1" applyFont="1" applyFill="1" applyBorder="1" applyAlignment="1" applyProtection="1">
      <alignment/>
      <protection/>
    </xf>
    <xf numFmtId="165" fontId="32" fillId="0" borderId="0" xfId="63" applyNumberFormat="1" applyFont="1">
      <alignment/>
      <protection/>
    </xf>
    <xf numFmtId="165" fontId="20" fillId="0" borderId="0" xfId="79" applyNumberFormat="1" applyFont="1" applyFill="1" applyBorder="1" applyAlignment="1" applyProtection="1">
      <alignment/>
      <protection/>
    </xf>
    <xf numFmtId="165" fontId="12" fillId="0" borderId="0" xfId="0" applyNumberFormat="1" applyFont="1" applyFill="1" applyBorder="1" applyAlignment="1">
      <alignment horizontal="left"/>
    </xf>
    <xf numFmtId="165" fontId="16" fillId="0" borderId="0" xfId="0" applyNumberFormat="1" applyFont="1" applyFill="1" applyBorder="1" applyAlignment="1">
      <alignment horizontal="right"/>
    </xf>
    <xf numFmtId="0" fontId="0" fillId="0" borderId="0" xfId="0" applyFont="1" applyAlignment="1">
      <alignment horizontal="center" vertical="top"/>
    </xf>
    <xf numFmtId="0" fontId="0" fillId="0" borderId="0" xfId="0" applyFont="1" applyAlignment="1">
      <alignment horizontal="center"/>
    </xf>
    <xf numFmtId="1" fontId="20" fillId="0" borderId="0" xfId="0" applyNumberFormat="1" applyFont="1" applyAlignment="1">
      <alignment/>
    </xf>
    <xf numFmtId="0" fontId="12" fillId="0" borderId="12" xfId="0" applyFont="1" applyFill="1" applyBorder="1" applyAlignment="1">
      <alignment horizontal="center" vertical="top" wrapText="1"/>
    </xf>
    <xf numFmtId="165" fontId="12" fillId="0" borderId="0" xfId="62" applyNumberFormat="1" applyFont="1">
      <alignment/>
      <protection/>
    </xf>
    <xf numFmtId="165" fontId="12" fillId="0" borderId="12" xfId="0" applyNumberFormat="1" applyFont="1" applyBorder="1" applyAlignment="1">
      <alignment horizontal="left" vertical="top" wrapText="1" indent="1"/>
    </xf>
    <xf numFmtId="165" fontId="16" fillId="0" borderId="0" xfId="0" applyNumberFormat="1" applyFont="1" applyFill="1" applyAlignment="1">
      <alignment horizontal="right"/>
    </xf>
    <xf numFmtId="1" fontId="12" fillId="0" borderId="0" xfId="0" applyNumberFormat="1" applyFont="1" applyFill="1" applyAlignment="1">
      <alignment horizontal="center"/>
    </xf>
    <xf numFmtId="0" fontId="33" fillId="0" borderId="0" xfId="0" applyFont="1" applyAlignment="1">
      <alignment/>
    </xf>
    <xf numFmtId="0" fontId="33" fillId="0" borderId="0" xfId="0" applyFont="1" applyFill="1" applyAlignment="1">
      <alignment/>
    </xf>
    <xf numFmtId="165" fontId="12" fillId="0" borderId="12" xfId="0" applyNumberFormat="1" applyFont="1" applyFill="1" applyBorder="1" applyAlignment="1">
      <alignment horizontal="left" wrapText="1" indent="1"/>
    </xf>
    <xf numFmtId="165" fontId="12" fillId="0" borderId="12" xfId="0" applyNumberFormat="1" applyFont="1" applyBorder="1" applyAlignment="1">
      <alignment horizontal="left" wrapText="1" indent="1"/>
    </xf>
    <xf numFmtId="0" fontId="34" fillId="0" borderId="0" xfId="0" applyFont="1" applyAlignment="1">
      <alignment/>
    </xf>
    <xf numFmtId="0" fontId="34" fillId="0" borderId="0" xfId="0" applyFont="1" applyFill="1" applyBorder="1" applyAlignment="1">
      <alignment/>
    </xf>
    <xf numFmtId="0" fontId="35" fillId="0" borderId="0" xfId="0" applyFont="1" applyAlignment="1">
      <alignment/>
    </xf>
    <xf numFmtId="0" fontId="35" fillId="0" borderId="0" xfId="0" applyFont="1" applyFill="1" applyBorder="1" applyAlignment="1">
      <alignment/>
    </xf>
    <xf numFmtId="165" fontId="12" fillId="0" borderId="12" xfId="0" applyNumberFormat="1" applyFont="1" applyBorder="1" applyAlignment="1">
      <alignment horizontal="left" vertical="center" wrapText="1" indent="1"/>
    </xf>
    <xf numFmtId="0" fontId="0" fillId="0" borderId="0" xfId="0" applyAlignment="1">
      <alignment horizontal="center"/>
    </xf>
    <xf numFmtId="0" fontId="16" fillId="0" borderId="0" xfId="0" applyFont="1" applyFill="1" applyAlignment="1">
      <alignment horizontal="right"/>
    </xf>
    <xf numFmtId="0" fontId="12" fillId="0" borderId="0" xfId="0" applyFont="1" applyFill="1" applyBorder="1" applyAlignment="1" applyProtection="1">
      <alignment horizontal="right"/>
      <protection locked="0"/>
    </xf>
    <xf numFmtId="0" fontId="12" fillId="0" borderId="0" xfId="0" applyFont="1" applyFill="1" applyBorder="1" applyAlignment="1">
      <alignment horizontal="right" vertical="top"/>
    </xf>
    <xf numFmtId="0" fontId="12" fillId="0" borderId="0" xfId="0" applyFont="1" applyFill="1" applyBorder="1" applyAlignment="1" applyProtection="1">
      <alignment horizontal="right" vertical="top"/>
      <protection locked="0"/>
    </xf>
    <xf numFmtId="167" fontId="12" fillId="0" borderId="0" xfId="0" applyNumberFormat="1" applyFont="1" applyFill="1" applyAlignment="1">
      <alignment horizontal="right"/>
    </xf>
    <xf numFmtId="165" fontId="12" fillId="0" borderId="0" xfId="0" applyNumberFormat="1" applyFont="1" applyFill="1" applyAlignment="1">
      <alignment horizontal="left"/>
    </xf>
    <xf numFmtId="0" fontId="12" fillId="0" borderId="12" xfId="0" applyFont="1" applyBorder="1" applyAlignment="1">
      <alignment/>
    </xf>
    <xf numFmtId="166" fontId="12" fillId="0" borderId="0" xfId="0" applyNumberFormat="1" applyFont="1" applyFill="1" applyAlignment="1">
      <alignment/>
    </xf>
    <xf numFmtId="0" fontId="20" fillId="0" borderId="0" xfId="0" applyFont="1" applyFill="1" applyAlignment="1">
      <alignment/>
    </xf>
    <xf numFmtId="0" fontId="11" fillId="0" borderId="0" xfId="0" applyFont="1" applyFill="1" applyAlignment="1">
      <alignment horizontal="center"/>
    </xf>
    <xf numFmtId="2" fontId="12" fillId="0" borderId="0" xfId="0" applyNumberFormat="1" applyFont="1" applyFill="1" applyAlignment="1">
      <alignment horizontal="right"/>
    </xf>
    <xf numFmtId="2" fontId="12" fillId="0" borderId="0" xfId="0" applyNumberFormat="1" applyFont="1" applyFill="1" applyAlignment="1">
      <alignment/>
    </xf>
    <xf numFmtId="0" fontId="30" fillId="0" borderId="0" xfId="0" applyFont="1" applyFill="1" applyAlignment="1">
      <alignment horizontal="center"/>
    </xf>
    <xf numFmtId="2" fontId="20" fillId="0" borderId="0" xfId="0" applyNumberFormat="1" applyFont="1" applyFill="1" applyAlignment="1">
      <alignment/>
    </xf>
    <xf numFmtId="165" fontId="20" fillId="0" borderId="0" xfId="0" applyNumberFormat="1" applyFont="1" applyFill="1" applyAlignment="1">
      <alignment/>
    </xf>
    <xf numFmtId="0" fontId="20" fillId="0" borderId="0" xfId="0" applyFont="1" applyFill="1" applyAlignment="1">
      <alignment horizontal="right"/>
    </xf>
    <xf numFmtId="1" fontId="12" fillId="0" borderId="0" xfId="0" applyNumberFormat="1" applyFont="1" applyFill="1" applyAlignment="1">
      <alignment horizontal="right" wrapText="1"/>
    </xf>
    <xf numFmtId="1" fontId="13" fillId="0" borderId="0" xfId="0" applyNumberFormat="1" applyFont="1" applyFill="1" applyAlignment="1">
      <alignment horizontal="right" wrapText="1"/>
    </xf>
    <xf numFmtId="1" fontId="12" fillId="0" borderId="0" xfId="0" applyNumberFormat="1" applyFont="1" applyFill="1" applyAlignment="1">
      <alignment wrapText="1"/>
    </xf>
    <xf numFmtId="1" fontId="12" fillId="0" borderId="0" xfId="0" applyNumberFormat="1" applyFont="1" applyAlignment="1">
      <alignment horizontal="right" wrapText="1"/>
    </xf>
    <xf numFmtId="1" fontId="13" fillId="0" borderId="0" xfId="0" applyNumberFormat="1" applyFont="1" applyFill="1" applyAlignment="1">
      <alignment wrapText="1"/>
    </xf>
    <xf numFmtId="1" fontId="13" fillId="0" borderId="0" xfId="0" applyNumberFormat="1" applyFont="1" applyFill="1" applyAlignment="1">
      <alignment horizontal="right"/>
    </xf>
    <xf numFmtId="165" fontId="12" fillId="0" borderId="0" xfId="0" applyNumberFormat="1" applyFont="1" applyFill="1" applyAlignment="1">
      <alignment wrapText="1"/>
    </xf>
    <xf numFmtId="168" fontId="12" fillId="0" borderId="0" xfId="0" applyNumberFormat="1" applyFont="1" applyAlignment="1">
      <alignment/>
    </xf>
    <xf numFmtId="0" fontId="25" fillId="0" borderId="0" xfId="0" applyFont="1" applyFill="1" applyAlignment="1">
      <alignment horizontal="left" wrapText="1" indent="1"/>
    </xf>
    <xf numFmtId="0" fontId="36" fillId="0" borderId="0" xfId="0" applyFont="1" applyFill="1" applyAlignment="1">
      <alignment/>
    </xf>
    <xf numFmtId="165" fontId="36" fillId="0" borderId="0" xfId="0" applyNumberFormat="1" applyFont="1" applyFill="1" applyBorder="1" applyAlignment="1">
      <alignment wrapText="1"/>
    </xf>
    <xf numFmtId="165" fontId="36" fillId="0" borderId="0" xfId="0" applyNumberFormat="1" applyFont="1" applyFill="1" applyAlignment="1">
      <alignment/>
    </xf>
    <xf numFmtId="0" fontId="12" fillId="0" borderId="12" xfId="0" applyFont="1" applyBorder="1" applyAlignment="1">
      <alignment horizontal="justify" vertical="top" wrapText="1"/>
    </xf>
    <xf numFmtId="165" fontId="13" fillId="0" borderId="0" xfId="0" applyNumberFormat="1" applyFont="1" applyFill="1" applyAlignment="1">
      <alignment wrapText="1"/>
    </xf>
    <xf numFmtId="0" fontId="36" fillId="0" borderId="0" xfId="0" applyFont="1" applyFill="1" applyAlignment="1">
      <alignment/>
    </xf>
    <xf numFmtId="1" fontId="36" fillId="0" borderId="0" xfId="0" applyNumberFormat="1" applyFont="1" applyFill="1" applyBorder="1" applyAlignment="1">
      <alignment/>
    </xf>
    <xf numFmtId="1" fontId="36" fillId="0" borderId="0" xfId="0" applyNumberFormat="1" applyFont="1" applyFill="1" applyAlignment="1">
      <alignment/>
    </xf>
    <xf numFmtId="0" fontId="11" fillId="0" borderId="0" xfId="0" applyFont="1" applyAlignment="1">
      <alignment horizontal="left"/>
    </xf>
    <xf numFmtId="0" fontId="12" fillId="0" borderId="12" xfId="0" applyFont="1" applyBorder="1" applyAlignment="1">
      <alignment horizontal="left" wrapText="1"/>
    </xf>
    <xf numFmtId="165" fontId="37" fillId="0" borderId="0" xfId="0" applyNumberFormat="1" applyFont="1" applyAlignment="1">
      <alignment horizontal="right"/>
    </xf>
    <xf numFmtId="0" fontId="12" fillId="0" borderId="0" xfId="0" applyNumberFormat="1" applyFont="1" applyFill="1" applyAlignment="1">
      <alignment/>
    </xf>
    <xf numFmtId="49" fontId="12" fillId="0" borderId="0" xfId="0" applyNumberFormat="1" applyFont="1" applyAlignment="1">
      <alignment horizontal="right"/>
    </xf>
    <xf numFmtId="0" fontId="12" fillId="0" borderId="0" xfId="0" applyNumberFormat="1" applyFont="1" applyAlignment="1">
      <alignment horizontal="center"/>
    </xf>
    <xf numFmtId="0" fontId="11" fillId="0" borderId="12" xfId="0" applyFont="1" applyBorder="1" applyAlignment="1">
      <alignment/>
    </xf>
    <xf numFmtId="0" fontId="12" fillId="0" borderId="12" xfId="0" applyFont="1" applyBorder="1" applyAlignment="1">
      <alignment horizontal="left" indent="1"/>
    </xf>
    <xf numFmtId="49" fontId="12" fillId="0" borderId="0" xfId="0" applyNumberFormat="1" applyFont="1" applyFill="1" applyBorder="1" applyAlignment="1">
      <alignment horizontal="right" wrapText="1"/>
    </xf>
    <xf numFmtId="1" fontId="12" fillId="0" borderId="0" xfId="0" applyNumberFormat="1" applyFont="1" applyBorder="1" applyAlignment="1">
      <alignment horizontal="right" wrapText="1"/>
    </xf>
    <xf numFmtId="0" fontId="11" fillId="0" borderId="12" xfId="0" applyFont="1" applyBorder="1" applyAlignment="1">
      <alignment vertical="top" wrapText="1"/>
    </xf>
    <xf numFmtId="165" fontId="20" fillId="0" borderId="0" xfId="0" applyNumberFormat="1" applyFont="1" applyFill="1" applyBorder="1" applyAlignment="1">
      <alignment horizontal="right" wrapText="1"/>
    </xf>
    <xf numFmtId="2" fontId="12" fillId="0" borderId="0" xfId="0" applyNumberFormat="1" applyFont="1" applyFill="1" applyBorder="1" applyAlignment="1">
      <alignment horizontal="right" wrapText="1"/>
    </xf>
    <xf numFmtId="2" fontId="12" fillId="0" borderId="0" xfId="0" applyNumberFormat="1" applyFont="1" applyAlignment="1">
      <alignment/>
    </xf>
    <xf numFmtId="165" fontId="12" fillId="0" borderId="0" xfId="0" applyNumberFormat="1" applyFont="1" applyBorder="1" applyAlignment="1">
      <alignment/>
    </xf>
    <xf numFmtId="169" fontId="12" fillId="0" borderId="0" xfId="0" applyNumberFormat="1" applyFont="1" applyAlignment="1">
      <alignment horizontal="right"/>
    </xf>
    <xf numFmtId="169" fontId="12" fillId="0" borderId="0" xfId="0" applyNumberFormat="1" applyFont="1" applyBorder="1" applyAlignment="1">
      <alignment/>
    </xf>
    <xf numFmtId="0" fontId="5" fillId="0" borderId="0" xfId="0" applyFont="1" applyAlignment="1">
      <alignment/>
    </xf>
    <xf numFmtId="169" fontId="12" fillId="0" borderId="0" xfId="0" applyNumberFormat="1" applyFont="1" applyFill="1" applyBorder="1" applyAlignment="1">
      <alignment/>
    </xf>
    <xf numFmtId="165" fontId="27" fillId="0" borderId="0" xfId="0" applyNumberFormat="1" applyFont="1" applyFill="1" applyAlignment="1">
      <alignment horizontal="center"/>
    </xf>
    <xf numFmtId="0" fontId="28" fillId="0" borderId="0" xfId="0" applyFont="1" applyFill="1" applyAlignment="1">
      <alignment/>
    </xf>
    <xf numFmtId="165" fontId="20" fillId="0" borderId="0" xfId="0" applyNumberFormat="1" applyFont="1" applyFill="1" applyAlignment="1">
      <alignment horizontal="right"/>
    </xf>
    <xf numFmtId="165" fontId="12" fillId="0" borderId="0" xfId="0" applyNumberFormat="1" applyFont="1" applyAlignment="1">
      <alignment horizontal="center"/>
    </xf>
    <xf numFmtId="165" fontId="12" fillId="0" borderId="0" xfId="0" applyNumberFormat="1" applyFont="1"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165" fontId="12" fillId="0" borderId="0" xfId="0" applyNumberFormat="1" applyFont="1" applyFill="1" applyAlignment="1">
      <alignment/>
    </xf>
    <xf numFmtId="165" fontId="12" fillId="0" borderId="0" xfId="0" applyNumberFormat="1" applyFont="1" applyAlignment="1">
      <alignment wrapText="1"/>
    </xf>
    <xf numFmtId="1" fontId="12" fillId="0" borderId="0" xfId="79" applyNumberFormat="1" applyFont="1" applyFill="1" applyBorder="1" applyAlignment="1" applyProtection="1">
      <alignment horizontal="right" shrinkToFit="1"/>
      <protection/>
    </xf>
    <xf numFmtId="1" fontId="12" fillId="0" borderId="0" xfId="0" applyNumberFormat="1" applyFont="1" applyAlignment="1">
      <alignment horizontal="right" shrinkToFit="1"/>
    </xf>
    <xf numFmtId="1" fontId="12" fillId="0" borderId="0" xfId="0" applyNumberFormat="1" applyFont="1" applyFill="1" applyBorder="1" applyAlignment="1" applyProtection="1">
      <alignment horizontal="right"/>
      <protection locked="0"/>
    </xf>
    <xf numFmtId="165" fontId="12" fillId="0" borderId="0" xfId="79" applyNumberFormat="1" applyFont="1" applyFill="1" applyBorder="1" applyAlignment="1" applyProtection="1">
      <alignment horizontal="right" shrinkToFit="1"/>
      <protection/>
    </xf>
    <xf numFmtId="165" fontId="12" fillId="0" borderId="0" xfId="0" applyNumberFormat="1" applyFont="1" applyAlignment="1">
      <alignment horizontal="right" shrinkToFit="1"/>
    </xf>
    <xf numFmtId="1" fontId="20" fillId="0" borderId="0" xfId="0" applyNumberFormat="1" applyFont="1" applyAlignment="1">
      <alignment horizontal="right" shrinkToFit="1"/>
    </xf>
    <xf numFmtId="0" fontId="0" fillId="0" borderId="0" xfId="0" applyFont="1" applyFill="1" applyAlignment="1">
      <alignment horizontal="right"/>
    </xf>
    <xf numFmtId="1" fontId="15" fillId="0" borderId="0" xfId="0" applyNumberFormat="1" applyFont="1" applyFill="1" applyBorder="1" applyAlignment="1">
      <alignment horizontal="left"/>
    </xf>
    <xf numFmtId="0" fontId="0" fillId="0" borderId="0" xfId="0" applyAlignment="1">
      <alignment horizontal="left"/>
    </xf>
    <xf numFmtId="1" fontId="16" fillId="0" borderId="0" xfId="0" applyNumberFormat="1" applyFont="1" applyFill="1" applyBorder="1" applyAlignment="1">
      <alignment horizontal="left"/>
    </xf>
    <xf numFmtId="0" fontId="11" fillId="0" borderId="12" xfId="0" applyFont="1" applyBorder="1" applyAlignment="1">
      <alignment horizontal="center" vertical="top"/>
    </xf>
    <xf numFmtId="165" fontId="20" fillId="0" borderId="0" xfId="0" applyNumberFormat="1" applyFont="1" applyBorder="1" applyAlignment="1">
      <alignment horizontal="right"/>
    </xf>
    <xf numFmtId="0" fontId="11" fillId="0" borderId="0" xfId="0" applyFont="1" applyAlignment="1">
      <alignment horizontal="center" vertical="top" wrapText="1"/>
    </xf>
    <xf numFmtId="170" fontId="12" fillId="0" borderId="0" xfId="0" applyNumberFormat="1" applyFont="1" applyAlignment="1">
      <alignment wrapText="1"/>
    </xf>
    <xf numFmtId="1" fontId="12" fillId="0" borderId="0" xfId="0" applyNumberFormat="1" applyFont="1" applyFill="1" applyBorder="1" applyAlignment="1">
      <alignment/>
    </xf>
    <xf numFmtId="2" fontId="12" fillId="0" borderId="0" xfId="0" applyNumberFormat="1" applyFont="1" applyFill="1" applyBorder="1" applyAlignment="1">
      <alignment/>
    </xf>
    <xf numFmtId="0" fontId="0" fillId="0" borderId="0" xfId="0" applyFont="1" applyFill="1" applyAlignment="1">
      <alignment horizontal="center"/>
    </xf>
    <xf numFmtId="171" fontId="12" fillId="0" borderId="0" xfId="0" applyNumberFormat="1" applyFont="1" applyAlignment="1">
      <alignment horizontal="right"/>
    </xf>
    <xf numFmtId="165" fontId="12" fillId="0" borderId="0" xfId="0" applyNumberFormat="1" applyFont="1" applyAlignment="1">
      <alignment horizontal="right" vertical="center"/>
    </xf>
    <xf numFmtId="1" fontId="12" fillId="0" borderId="0" xfId="0" applyNumberFormat="1" applyFont="1" applyFill="1" applyAlignment="1">
      <alignment/>
    </xf>
    <xf numFmtId="0" fontId="12" fillId="0" borderId="0" xfId="0" applyFont="1" applyBorder="1" applyAlignment="1" applyProtection="1">
      <alignment horizontal="center"/>
      <protection locked="0"/>
    </xf>
    <xf numFmtId="1" fontId="12" fillId="0" borderId="0" xfId="0" applyNumberFormat="1" applyFont="1" applyBorder="1" applyAlignment="1" applyProtection="1">
      <alignment/>
      <protection locked="0"/>
    </xf>
    <xf numFmtId="1" fontId="12" fillId="0" borderId="0" xfId="0" applyNumberFormat="1" applyFont="1" applyBorder="1" applyAlignment="1" applyProtection="1">
      <alignment horizontal="right"/>
      <protection locked="0"/>
    </xf>
    <xf numFmtId="1" fontId="12" fillId="0" borderId="0" xfId="0" applyNumberFormat="1" applyFont="1" applyBorder="1" applyAlignment="1">
      <alignment/>
    </xf>
    <xf numFmtId="1" fontId="0" fillId="0" borderId="0" xfId="0" applyNumberFormat="1" applyFont="1" applyAlignment="1">
      <alignment/>
    </xf>
    <xf numFmtId="1" fontId="12" fillId="0" borderId="0" xfId="0" applyNumberFormat="1" applyFont="1" applyAlignment="1">
      <alignment/>
    </xf>
    <xf numFmtId="0" fontId="12" fillId="0" borderId="12" xfId="0" applyFont="1" applyFill="1" applyBorder="1" applyAlignment="1">
      <alignment horizontal="left" indent="1"/>
    </xf>
    <xf numFmtId="0" fontId="12" fillId="0" borderId="12" xfId="0" applyFont="1" applyFill="1" applyBorder="1" applyAlignment="1">
      <alignment horizontal="center" wrapText="1"/>
    </xf>
    <xf numFmtId="0" fontId="21" fillId="0" borderId="0" xfId="0" applyFont="1" applyFill="1" applyAlignment="1">
      <alignment/>
    </xf>
    <xf numFmtId="165" fontId="12" fillId="0" borderId="0" xfId="0" applyNumberFormat="1" applyFont="1" applyFill="1" applyAlignment="1">
      <alignment horizontal="right" wrapText="1"/>
    </xf>
    <xf numFmtId="0" fontId="12" fillId="0" borderId="12" xfId="0" applyFont="1" applyFill="1" applyBorder="1" applyAlignment="1">
      <alignment horizontal="left" indent="2"/>
    </xf>
    <xf numFmtId="0" fontId="12" fillId="0" borderId="12" xfId="0" applyFont="1" applyFill="1" applyBorder="1" applyAlignment="1">
      <alignment horizontal="left" vertical="top" indent="1"/>
    </xf>
    <xf numFmtId="2" fontId="12" fillId="0" borderId="0" xfId="0" applyNumberFormat="1" applyFont="1" applyFill="1" applyAlignment="1">
      <alignment/>
    </xf>
    <xf numFmtId="165" fontId="12" fillId="0" borderId="12" xfId="0" applyNumberFormat="1" applyFont="1" applyFill="1" applyBorder="1" applyAlignment="1">
      <alignment horizontal="left" wrapText="1" indent="3"/>
    </xf>
    <xf numFmtId="165" fontId="12" fillId="0" borderId="12" xfId="0" applyNumberFormat="1" applyFont="1" applyFill="1" applyBorder="1" applyAlignment="1">
      <alignment horizontal="left" wrapText="1" indent="2"/>
    </xf>
    <xf numFmtId="165" fontId="12" fillId="0" borderId="12" xfId="0" applyNumberFormat="1" applyFont="1" applyFill="1" applyBorder="1" applyAlignment="1">
      <alignment horizontal="left" vertical="top" wrapText="1" indent="2"/>
    </xf>
    <xf numFmtId="165" fontId="12" fillId="0" borderId="12" xfId="0" applyNumberFormat="1" applyFont="1" applyFill="1" applyBorder="1" applyAlignment="1">
      <alignment horizontal="left" wrapText="1" indent="4"/>
    </xf>
    <xf numFmtId="165" fontId="12" fillId="0" borderId="12" xfId="0" applyNumberFormat="1" applyFont="1" applyFill="1" applyBorder="1" applyAlignment="1">
      <alignment horizontal="left" vertical="top" wrapText="1" indent="3"/>
    </xf>
    <xf numFmtId="165" fontId="12" fillId="0" borderId="12" xfId="0" applyNumberFormat="1" applyFont="1" applyFill="1" applyBorder="1" applyAlignment="1">
      <alignment horizontal="left" vertical="top" wrapText="1" indent="1"/>
    </xf>
    <xf numFmtId="1" fontId="0" fillId="0" borderId="0" xfId="0" applyNumberFormat="1" applyFill="1" applyBorder="1" applyAlignment="1">
      <alignment/>
    </xf>
    <xf numFmtId="1" fontId="21" fillId="0" borderId="0" xfId="0" applyNumberFormat="1" applyFont="1" applyFill="1" applyBorder="1" applyAlignment="1">
      <alignment/>
    </xf>
    <xf numFmtId="2" fontId="12" fillId="0" borderId="0" xfId="0" applyNumberFormat="1" applyFont="1" applyAlignment="1">
      <alignment/>
    </xf>
    <xf numFmtId="165" fontId="12" fillId="0" borderId="12" xfId="0" applyNumberFormat="1" applyFont="1" applyFill="1" applyBorder="1" applyAlignment="1">
      <alignment vertical="top" wrapText="1"/>
    </xf>
    <xf numFmtId="1" fontId="12" fillId="0" borderId="0" xfId="0" applyNumberFormat="1" applyFont="1" applyAlignment="1">
      <alignment horizontal="center"/>
    </xf>
    <xf numFmtId="165" fontId="12" fillId="0" borderId="12" xfId="0" applyNumberFormat="1" applyFont="1" applyFill="1" applyBorder="1" applyAlignment="1">
      <alignment horizontal="center" vertical="top" wrapText="1"/>
    </xf>
    <xf numFmtId="0" fontId="12" fillId="0" borderId="12" xfId="0" applyNumberFormat="1" applyFont="1" applyFill="1" applyBorder="1" applyAlignment="1">
      <alignment horizontal="left" wrapText="1" indent="2"/>
    </xf>
    <xf numFmtId="0" fontId="41" fillId="0" borderId="0" xfId="0" applyFont="1" applyAlignment="1">
      <alignment/>
    </xf>
    <xf numFmtId="1" fontId="12" fillId="0" borderId="0" xfId="0" applyNumberFormat="1" applyFont="1" applyAlignment="1">
      <alignment wrapText="1"/>
    </xf>
    <xf numFmtId="2" fontId="12" fillId="0" borderId="0" xfId="0" applyNumberFormat="1" applyFont="1" applyBorder="1" applyAlignment="1">
      <alignment/>
    </xf>
    <xf numFmtId="1" fontId="12" fillId="0" borderId="0" xfId="0" applyNumberFormat="1" applyFont="1" applyBorder="1" applyAlignment="1">
      <alignment/>
    </xf>
    <xf numFmtId="2" fontId="12" fillId="0" borderId="0" xfId="0" applyNumberFormat="1" applyFont="1" applyFill="1" applyBorder="1" applyAlignment="1">
      <alignment/>
    </xf>
    <xf numFmtId="2" fontId="12" fillId="0" borderId="0" xfId="0" applyNumberFormat="1" applyFont="1" applyBorder="1" applyAlignment="1">
      <alignment horizontal="right"/>
    </xf>
    <xf numFmtId="172" fontId="12" fillId="0" borderId="0" xfId="0" applyNumberFormat="1" applyFont="1" applyFill="1" applyBorder="1" applyAlignment="1">
      <alignment horizontal="right"/>
    </xf>
    <xf numFmtId="0" fontId="16" fillId="0" borderId="0" xfId="0" applyFont="1" applyFill="1" applyBorder="1" applyAlignment="1">
      <alignment/>
    </xf>
    <xf numFmtId="0" fontId="44" fillId="0" borderId="0" xfId="0" applyFont="1" applyFill="1" applyBorder="1" applyAlignment="1">
      <alignment horizontal="left" vertical="top" wrapText="1"/>
    </xf>
    <xf numFmtId="165" fontId="12" fillId="0" borderId="0" xfId="64" applyNumberFormat="1" applyFont="1" applyBorder="1" applyAlignment="1">
      <alignment/>
      <protection/>
    </xf>
    <xf numFmtId="165" fontId="23" fillId="0" borderId="0" xfId="0" applyNumberFormat="1" applyFont="1" applyBorder="1" applyAlignment="1">
      <alignment horizontal="right"/>
    </xf>
    <xf numFmtId="165" fontId="12" fillId="0" borderId="0" xfId="0" applyNumberFormat="1" applyFont="1" applyBorder="1" applyAlignment="1">
      <alignment/>
    </xf>
    <xf numFmtId="0" fontId="12" fillId="0" borderId="0" xfId="0" applyFont="1" applyFill="1" applyBorder="1" applyAlignment="1">
      <alignment horizontal="left" wrapText="1" indent="2"/>
    </xf>
    <xf numFmtId="165" fontId="12" fillId="0" borderId="0" xfId="61" applyNumberFormat="1" applyFont="1" applyFill="1" applyBorder="1" applyAlignment="1">
      <alignment horizontal="right"/>
      <protection/>
    </xf>
    <xf numFmtId="165" fontId="20" fillId="0" borderId="0" xfId="0" applyNumberFormat="1" applyFont="1" applyBorder="1" applyAlignment="1">
      <alignment/>
    </xf>
    <xf numFmtId="167" fontId="12" fillId="0" borderId="0" xfId="0" applyNumberFormat="1" applyFont="1" applyFill="1" applyAlignment="1">
      <alignment/>
    </xf>
    <xf numFmtId="165" fontId="12" fillId="0" borderId="0" xfId="62" applyNumberFormat="1" applyFont="1" applyFill="1" applyBorder="1" applyAlignment="1">
      <alignment horizontal="right"/>
      <protection/>
    </xf>
    <xf numFmtId="165" fontId="12" fillId="0" borderId="0" xfId="65" applyNumberFormat="1" applyFont="1" applyFill="1" applyBorder="1" applyAlignment="1">
      <alignment horizontal="right"/>
      <protection/>
    </xf>
    <xf numFmtId="165" fontId="21" fillId="0" borderId="0" xfId="0" applyNumberFormat="1" applyFont="1" applyAlignment="1">
      <alignment/>
    </xf>
    <xf numFmtId="165" fontId="23" fillId="0" borderId="0" xfId="0" applyNumberFormat="1" applyFont="1" applyBorder="1" applyAlignment="1">
      <alignment horizontal="right"/>
    </xf>
    <xf numFmtId="1" fontId="23" fillId="0" borderId="0" xfId="56" applyNumberFormat="1" applyFont="1" applyBorder="1" applyAlignment="1">
      <alignment horizontal="right"/>
      <protection/>
    </xf>
    <xf numFmtId="1" fontId="12" fillId="0" borderId="0" xfId="58" applyNumberFormat="1" applyFont="1" applyBorder="1" applyAlignment="1">
      <alignment horizontal="right"/>
      <protection/>
    </xf>
    <xf numFmtId="1" fontId="0" fillId="0" borderId="0" xfId="0" applyNumberFormat="1" applyBorder="1" applyAlignment="1">
      <alignment horizontal="right"/>
    </xf>
    <xf numFmtId="165" fontId="12" fillId="0" borderId="0" xfId="71" applyNumberFormat="1" applyFont="1" applyBorder="1" applyAlignment="1">
      <alignment horizontal="right"/>
      <protection/>
    </xf>
    <xf numFmtId="1" fontId="12" fillId="0" borderId="0" xfId="71" applyNumberFormat="1" applyFont="1" applyBorder="1" applyAlignment="1">
      <alignment horizontal="right"/>
      <protection/>
    </xf>
    <xf numFmtId="0" fontId="23" fillId="0" borderId="0" xfId="0" applyFont="1" applyFill="1" applyBorder="1" applyAlignment="1">
      <alignment horizontal="right" wrapText="1"/>
    </xf>
    <xf numFmtId="1" fontId="23" fillId="0" borderId="0" xfId="0" applyNumberFormat="1" applyFont="1" applyFill="1" applyBorder="1" applyAlignment="1">
      <alignment horizontal="right" wrapText="1"/>
    </xf>
    <xf numFmtId="0" fontId="12" fillId="0" borderId="0" xfId="68" applyNumberFormat="1" applyFont="1" applyFill="1" applyBorder="1" applyAlignment="1">
      <alignment horizontal="right"/>
      <protection/>
    </xf>
    <xf numFmtId="0" fontId="12" fillId="0" borderId="0" xfId="68" applyNumberFormat="1" applyFont="1" applyFill="1" applyBorder="1" applyAlignment="1">
      <alignment horizontal="right" wrapText="1"/>
      <protection/>
    </xf>
    <xf numFmtId="0" fontId="12" fillId="0" borderId="0" xfId="63" applyFont="1" applyFill="1">
      <alignment/>
      <protection/>
    </xf>
    <xf numFmtId="165" fontId="12" fillId="0" borderId="0" xfId="63" applyNumberFormat="1" applyFont="1" applyFill="1" applyBorder="1" applyAlignment="1">
      <alignment horizontal="right" wrapText="1"/>
      <protection/>
    </xf>
    <xf numFmtId="0" fontId="45" fillId="0" borderId="0" xfId="0" applyFont="1" applyAlignment="1">
      <alignment/>
    </xf>
    <xf numFmtId="0" fontId="46" fillId="0" borderId="0" xfId="0" applyFont="1" applyAlignment="1">
      <alignment/>
    </xf>
    <xf numFmtId="165" fontId="23" fillId="0" borderId="0" xfId="55" applyNumberFormat="1" applyFont="1" applyBorder="1" applyAlignment="1">
      <alignment/>
      <protection/>
    </xf>
    <xf numFmtId="165" fontId="12" fillId="0" borderId="0" xfId="0" applyNumberFormat="1" applyFont="1" applyBorder="1" applyAlignment="1">
      <alignment vertical="top" wrapText="1"/>
    </xf>
    <xf numFmtId="165" fontId="12" fillId="0" borderId="0" xfId="0" applyNumberFormat="1" applyFont="1" applyFill="1" applyBorder="1" applyAlignment="1">
      <alignment vertical="top" wrapText="1"/>
    </xf>
    <xf numFmtId="165" fontId="23" fillId="0" borderId="0" xfId="54" applyNumberFormat="1" applyFont="1" applyBorder="1" applyAlignment="1">
      <alignment vertical="top"/>
      <protection/>
    </xf>
    <xf numFmtId="0" fontId="0" fillId="0" borderId="0" xfId="0" applyFont="1" applyFill="1" applyBorder="1" applyAlignment="1">
      <alignment/>
    </xf>
    <xf numFmtId="0" fontId="23" fillId="0" borderId="0" xfId="0" applyFont="1" applyBorder="1" applyAlignment="1">
      <alignment horizontal="right" wrapText="1"/>
    </xf>
    <xf numFmtId="1" fontId="20" fillId="0" borderId="0" xfId="0" applyNumberFormat="1" applyFont="1" applyFill="1" applyBorder="1" applyAlignment="1">
      <alignment horizontal="right" wrapText="1"/>
    </xf>
    <xf numFmtId="0" fontId="47" fillId="0" borderId="0" xfId="0" applyFont="1" applyAlignment="1">
      <alignment/>
    </xf>
    <xf numFmtId="0" fontId="48" fillId="0" borderId="0" xfId="0" applyFont="1" applyAlignment="1">
      <alignment/>
    </xf>
    <xf numFmtId="0" fontId="48" fillId="0" borderId="0" xfId="0" applyFont="1" applyBorder="1" applyAlignment="1">
      <alignment horizontal="right" wrapText="1"/>
    </xf>
    <xf numFmtId="49" fontId="12" fillId="0" borderId="0" xfId="0" applyNumberFormat="1" applyFont="1" applyFill="1" applyBorder="1" applyAlignment="1">
      <alignment horizontal="right"/>
    </xf>
    <xf numFmtId="0" fontId="11" fillId="0" borderId="0" xfId="0" applyFont="1" applyFill="1" applyBorder="1" applyAlignment="1">
      <alignment horizontal="right" wrapText="1"/>
    </xf>
    <xf numFmtId="0" fontId="11" fillId="0" borderId="12" xfId="0" applyFont="1" applyFill="1" applyBorder="1" applyAlignment="1">
      <alignment horizontal="left" vertical="top" wrapText="1"/>
    </xf>
    <xf numFmtId="0" fontId="20"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wrapText="1"/>
    </xf>
    <xf numFmtId="165" fontId="23" fillId="0" borderId="0" xfId="0" applyNumberFormat="1" applyFont="1" applyFill="1" applyBorder="1" applyAlignment="1">
      <alignment horizontal="right" wrapText="1"/>
    </xf>
    <xf numFmtId="165" fontId="23" fillId="0" borderId="0" xfId="0" applyNumberFormat="1" applyFont="1" applyFill="1" applyBorder="1" applyAlignment="1">
      <alignment/>
    </xf>
    <xf numFmtId="0" fontId="23" fillId="0" borderId="0" xfId="0" applyFont="1" applyFill="1" applyBorder="1" applyAlignment="1">
      <alignment horizontal="center" wrapText="1"/>
    </xf>
    <xf numFmtId="0" fontId="23" fillId="0" borderId="0" xfId="0" applyFont="1" applyFill="1" applyBorder="1" applyAlignment="1">
      <alignment horizontal="center"/>
    </xf>
    <xf numFmtId="0" fontId="23" fillId="0" borderId="0" xfId="0" applyFont="1" applyBorder="1" applyAlignment="1">
      <alignment/>
    </xf>
    <xf numFmtId="0" fontId="23" fillId="0" borderId="0" xfId="0" applyFont="1" applyAlignment="1">
      <alignment wrapText="1"/>
    </xf>
    <xf numFmtId="0" fontId="11" fillId="0" borderId="12" xfId="0" applyFont="1" applyFill="1" applyBorder="1" applyAlignment="1">
      <alignment vertical="top" wrapText="1"/>
    </xf>
    <xf numFmtId="0" fontId="23" fillId="0" borderId="0" xfId="0" applyFont="1" applyFill="1" applyBorder="1" applyAlignment="1">
      <alignment horizontal="right" vertical="top" wrapText="1"/>
    </xf>
    <xf numFmtId="0" fontId="12" fillId="0" borderId="12" xfId="0" applyNumberFormat="1" applyFont="1" applyBorder="1" applyAlignment="1">
      <alignment horizontal="left" wrapText="1" indent="1"/>
    </xf>
    <xf numFmtId="0" fontId="12" fillId="0" borderId="12" xfId="0" applyNumberFormat="1" applyFont="1" applyBorder="1" applyAlignment="1">
      <alignment horizontal="left" vertical="top" indent="1"/>
    </xf>
    <xf numFmtId="0" fontId="23" fillId="0" borderId="0" xfId="0" applyFont="1" applyBorder="1" applyAlignment="1">
      <alignment horizontal="left" vertical="center" wrapText="1" indent="1"/>
    </xf>
    <xf numFmtId="0" fontId="23" fillId="0" borderId="0" xfId="0" applyFont="1" applyBorder="1" applyAlignment="1">
      <alignment horizontal="left" vertical="top" wrapText="1" indent="1"/>
    </xf>
    <xf numFmtId="0" fontId="15" fillId="0" borderId="0" xfId="0" applyFont="1" applyBorder="1" applyAlignment="1">
      <alignment wrapText="1"/>
    </xf>
    <xf numFmtId="0" fontId="15" fillId="0" borderId="0" xfId="0" applyFont="1" applyFill="1" applyBorder="1" applyAlignment="1">
      <alignment horizontal="left" wrapText="1"/>
    </xf>
    <xf numFmtId="0" fontId="15" fillId="0" borderId="0" xfId="0" applyFont="1" applyFill="1" applyBorder="1" applyAlignment="1">
      <alignment/>
    </xf>
    <xf numFmtId="0" fontId="15" fillId="0" borderId="0" xfId="0" applyFont="1" applyBorder="1" applyAlignment="1">
      <alignment horizontal="left" wrapText="1"/>
    </xf>
    <xf numFmtId="0" fontId="15" fillId="0" borderId="0" xfId="0" applyFont="1" applyBorder="1" applyAlignment="1">
      <alignment horizontal="left" vertical="top" wrapText="1"/>
    </xf>
    <xf numFmtId="0" fontId="15" fillId="0" borderId="0" xfId="0" applyNumberFormat="1" applyFont="1" applyFill="1" applyBorder="1" applyAlignment="1">
      <alignment horizontal="left" wrapText="1"/>
    </xf>
    <xf numFmtId="0" fontId="15" fillId="0" borderId="0" xfId="0" applyNumberFormat="1" applyFont="1" applyFill="1" applyBorder="1" applyAlignment="1">
      <alignment horizontal="left"/>
    </xf>
    <xf numFmtId="0" fontId="33" fillId="0" borderId="0" xfId="0" applyFont="1" applyBorder="1" applyAlignment="1">
      <alignment/>
    </xf>
    <xf numFmtId="1" fontId="16" fillId="0" borderId="0" xfId="0" applyNumberFormat="1" applyFont="1" applyFill="1" applyBorder="1" applyAlignment="1">
      <alignment horizontal="left"/>
    </xf>
    <xf numFmtId="1" fontId="15" fillId="0" borderId="0" xfId="0" applyNumberFormat="1" applyFont="1" applyFill="1" applyBorder="1" applyAlignment="1">
      <alignment horizontal="left"/>
    </xf>
    <xf numFmtId="0" fontId="0" fillId="0" borderId="0" xfId="0" applyBorder="1" applyAlignment="1">
      <alignment horizontal="left"/>
    </xf>
    <xf numFmtId="0" fontId="11" fillId="0" borderId="14" xfId="0" applyFont="1" applyFill="1" applyBorder="1" applyAlignment="1">
      <alignment horizontal="center"/>
    </xf>
    <xf numFmtId="0" fontId="8" fillId="0" borderId="0" xfId="42" applyNumberFormat="1" applyFont="1" applyFill="1" applyBorder="1" applyAlignment="1" applyProtection="1">
      <alignment horizontal="left" vertical="top" wrapText="1"/>
      <protection/>
    </xf>
    <xf numFmtId="0" fontId="8" fillId="0" borderId="0" xfId="42" applyNumberFormat="1" applyFont="1" applyFill="1" applyBorder="1" applyAlignment="1" applyProtection="1">
      <alignment horizontal="left" vertical="top"/>
      <protection/>
    </xf>
    <xf numFmtId="0" fontId="10" fillId="0" borderId="0" xfId="0" applyFont="1" applyBorder="1" applyAlignment="1">
      <alignment horizontal="center"/>
    </xf>
    <xf numFmtId="0" fontId="6" fillId="0" borderId="0" xfId="0" applyFont="1" applyBorder="1" applyAlignment="1">
      <alignment horizontal="center"/>
    </xf>
    <xf numFmtId="0" fontId="0" fillId="0" borderId="0" xfId="0" applyBorder="1" applyAlignment="1">
      <alignment/>
    </xf>
    <xf numFmtId="0" fontId="7" fillId="0" borderId="0" xfId="0" applyFont="1" applyBorder="1" applyAlignment="1">
      <alignment horizontal="center"/>
    </xf>
    <xf numFmtId="0" fontId="8" fillId="0" borderId="0" xfId="42" applyNumberFormat="1" applyFont="1" applyFill="1" applyBorder="1" applyAlignment="1" applyProtection="1">
      <alignment horizontal="left"/>
      <protection/>
    </xf>
    <xf numFmtId="0" fontId="10" fillId="0" borderId="0" xfId="0" applyFont="1" applyBorder="1" applyAlignment="1">
      <alignment horizontal="left"/>
    </xf>
    <xf numFmtId="165" fontId="15" fillId="0" borderId="0" xfId="0" applyNumberFormat="1" applyFont="1" applyBorder="1" applyAlignment="1">
      <alignment horizontal="left" wrapText="1"/>
    </xf>
    <xf numFmtId="0" fontId="11" fillId="0" borderId="15" xfId="0" applyFont="1" applyBorder="1" applyAlignment="1">
      <alignment horizontal="center"/>
    </xf>
    <xf numFmtId="0" fontId="11" fillId="0" borderId="14" xfId="0" applyFont="1" applyBorder="1" applyAlignment="1">
      <alignment horizontal="center"/>
    </xf>
    <xf numFmtId="0" fontId="15" fillId="0" borderId="0" xfId="0" applyFont="1" applyBorder="1" applyAlignment="1">
      <alignment wrapText="1"/>
    </xf>
    <xf numFmtId="0" fontId="15" fillId="0" borderId="0" xfId="0" applyFont="1" applyBorder="1" applyAlignment="1">
      <alignment/>
    </xf>
    <xf numFmtId="0" fontId="16" fillId="0" borderId="0" xfId="0" applyFont="1" applyBorder="1" applyAlignment="1">
      <alignment/>
    </xf>
    <xf numFmtId="0" fontId="16" fillId="0" borderId="0" xfId="0" applyFont="1" applyBorder="1" applyAlignment="1">
      <alignment wrapText="1"/>
    </xf>
    <xf numFmtId="0" fontId="15" fillId="0" borderId="0" xfId="0" applyFont="1" applyFill="1" applyBorder="1" applyAlignment="1">
      <alignment/>
    </xf>
    <xf numFmtId="0" fontId="15" fillId="0" borderId="0" xfId="0" applyFont="1" applyFill="1" applyBorder="1" applyAlignment="1">
      <alignment horizontal="left" wrapText="1"/>
    </xf>
    <xf numFmtId="0" fontId="22" fillId="0" borderId="0" xfId="0" applyFont="1" applyBorder="1" applyAlignment="1">
      <alignment/>
    </xf>
    <xf numFmtId="0" fontId="15" fillId="0" borderId="0" xfId="0" applyFont="1" applyFill="1" applyBorder="1" applyAlignment="1">
      <alignment wrapText="1"/>
    </xf>
    <xf numFmtId="0" fontId="16" fillId="0" borderId="0" xfId="0" applyFont="1" applyBorder="1" applyAlignment="1">
      <alignment vertical="top" wrapText="1"/>
    </xf>
    <xf numFmtId="0" fontId="15" fillId="0" borderId="0" xfId="0" applyFont="1" applyBorder="1" applyAlignment="1">
      <alignment horizontal="left" wrapText="1"/>
    </xf>
    <xf numFmtId="0" fontId="39" fillId="0" borderId="0" xfId="0" applyFont="1" applyFill="1" applyBorder="1" applyAlignment="1">
      <alignment/>
    </xf>
    <xf numFmtId="0" fontId="11" fillId="0" borderId="0" xfId="0" applyFont="1" applyBorder="1" applyAlignment="1">
      <alignment horizontal="center"/>
    </xf>
    <xf numFmtId="0" fontId="22" fillId="0" borderId="0" xfId="0" applyFont="1" applyFill="1" applyBorder="1" applyAlignment="1">
      <alignment horizontal="left" wrapText="1"/>
    </xf>
    <xf numFmtId="0" fontId="11" fillId="0" borderId="0" xfId="0" applyFont="1" applyBorder="1" applyAlignment="1">
      <alignment wrapText="1"/>
    </xf>
    <xf numFmtId="0" fontId="11" fillId="0" borderId="16" xfId="0" applyFont="1" applyBorder="1" applyAlignment="1">
      <alignment horizontal="center"/>
    </xf>
    <xf numFmtId="0" fontId="43" fillId="0" borderId="0" xfId="0" applyFont="1" applyFill="1" applyBorder="1" applyAlignment="1">
      <alignment/>
    </xf>
    <xf numFmtId="0" fontId="16" fillId="0" borderId="0" xfId="0" applyFont="1" applyFill="1" applyBorder="1" applyAlignment="1">
      <alignment/>
    </xf>
    <xf numFmtId="0" fontId="15" fillId="0" borderId="0" xfId="0" applyFont="1" applyBorder="1" applyAlignment="1">
      <alignment horizontal="left" vertical="top" wrapText="1"/>
    </xf>
    <xf numFmtId="0" fontId="16" fillId="0" borderId="0" xfId="0" applyFont="1" applyFill="1" applyBorder="1" applyAlignment="1">
      <alignment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5" xfId="56"/>
    <cellStyle name="Обычный 2" xfId="57"/>
    <cellStyle name="Обычный 2 2" xfId="58"/>
    <cellStyle name="Обычный 2 2 2" xfId="59"/>
    <cellStyle name="Обычный 2 3" xfId="60"/>
    <cellStyle name="Обычный 3" xfId="61"/>
    <cellStyle name="Обычный 4" xfId="62"/>
    <cellStyle name="Обычный 5" xfId="63"/>
    <cellStyle name="Обычный 6" xfId="64"/>
    <cellStyle name="Обычный 7" xfId="65"/>
    <cellStyle name="Обычный 9" xfId="66"/>
    <cellStyle name="Обычный_Лист1" xfId="67"/>
    <cellStyle name="Обычный_Лист3" xfId="68"/>
    <cellStyle name="Обычный_Лист6" xfId="69"/>
    <cellStyle name="Обычный_об" xfId="70"/>
    <cellStyle name="Обычный_Раз.23"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Финансовый 2" xfId="81"/>
    <cellStyle name="Хороший"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
      <selection activeCell="Q27" sqref="Q27"/>
    </sheetView>
  </sheetViews>
  <sheetFormatPr defaultColWidth="9.00390625" defaultRowHeight="12.75"/>
  <sheetData>
    <row r="1" spans="1:14" ht="15.75">
      <c r="A1" s="1"/>
      <c r="B1" s="414" t="s">
        <v>204</v>
      </c>
      <c r="C1" s="414"/>
      <c r="D1" s="414"/>
      <c r="E1" s="414"/>
      <c r="F1" s="414"/>
      <c r="G1" s="414"/>
      <c r="H1" s="414"/>
      <c r="I1" s="414"/>
      <c r="J1" s="414"/>
      <c r="K1" s="414"/>
      <c r="L1" s="414"/>
      <c r="M1" s="414"/>
      <c r="N1" s="414"/>
    </row>
    <row r="2" spans="2:14" ht="12.75">
      <c r="B2" s="415"/>
      <c r="C2" s="415"/>
      <c r="D2" s="415"/>
      <c r="E2" s="415"/>
      <c r="F2" s="415"/>
      <c r="G2" s="415"/>
      <c r="H2" s="415"/>
      <c r="I2" s="415"/>
      <c r="J2" s="415"/>
      <c r="K2" s="415"/>
      <c r="L2" s="415"/>
      <c r="M2" s="415"/>
      <c r="N2" s="415"/>
    </row>
    <row r="3" spans="2:14" ht="18.75">
      <c r="B3" s="416" t="s">
        <v>205</v>
      </c>
      <c r="C3" s="416"/>
      <c r="D3" s="416"/>
      <c r="E3" s="416"/>
      <c r="F3" s="416"/>
      <c r="G3" s="416"/>
      <c r="H3" s="416"/>
      <c r="I3" s="416"/>
      <c r="J3" s="416"/>
      <c r="K3" s="416"/>
      <c r="L3" s="416"/>
      <c r="M3" s="416"/>
      <c r="N3" s="416"/>
    </row>
    <row r="4" spans="2:14" ht="12.75">
      <c r="B4" s="415"/>
      <c r="C4" s="415"/>
      <c r="D4" s="415"/>
      <c r="E4" s="415"/>
      <c r="F4" s="415"/>
      <c r="G4" s="415"/>
      <c r="H4" s="415"/>
      <c r="I4" s="415"/>
      <c r="J4" s="415"/>
      <c r="K4" s="415"/>
      <c r="L4" s="415"/>
      <c r="M4" s="415"/>
      <c r="N4" s="415"/>
    </row>
    <row r="5" spans="2:14" ht="36.75" customHeight="1">
      <c r="B5" s="411" t="s">
        <v>96</v>
      </c>
      <c r="C5" s="412"/>
      <c r="D5" s="412"/>
      <c r="E5" s="412"/>
      <c r="F5" s="412"/>
      <c r="G5" s="412"/>
      <c r="H5" s="412"/>
      <c r="I5" s="412"/>
      <c r="J5" s="412"/>
      <c r="K5" s="412"/>
      <c r="L5" s="412"/>
      <c r="M5" s="412"/>
      <c r="N5" s="412"/>
    </row>
    <row r="6" spans="2:14" ht="14.25" customHeight="1">
      <c r="B6" s="413"/>
      <c r="C6" s="413"/>
      <c r="D6" s="413"/>
      <c r="E6" s="413"/>
      <c r="F6" s="413"/>
      <c r="G6" s="413"/>
      <c r="H6" s="413"/>
      <c r="I6" s="413"/>
      <c r="J6" s="413"/>
      <c r="K6" s="413"/>
      <c r="L6" s="413"/>
      <c r="M6" s="413"/>
      <c r="N6" s="413"/>
    </row>
    <row r="7" spans="2:14" ht="18.75" customHeight="1">
      <c r="B7" s="417" t="s">
        <v>206</v>
      </c>
      <c r="C7" s="417"/>
      <c r="D7" s="417"/>
      <c r="E7" s="417"/>
      <c r="F7" s="417"/>
      <c r="G7" s="417"/>
      <c r="H7" s="417"/>
      <c r="I7" s="417"/>
      <c r="J7" s="417"/>
      <c r="K7" s="417"/>
      <c r="L7" s="417"/>
      <c r="M7" s="417"/>
      <c r="N7" s="417"/>
    </row>
    <row r="8" spans="2:14" ht="13.5" customHeight="1">
      <c r="B8" s="417"/>
      <c r="C8" s="417"/>
      <c r="D8" s="417"/>
      <c r="E8" s="417"/>
      <c r="F8" s="417"/>
      <c r="G8" s="417"/>
      <c r="H8" s="417"/>
      <c r="I8" s="417"/>
      <c r="J8" s="417"/>
      <c r="K8" s="417"/>
      <c r="L8" s="417"/>
      <c r="M8" s="417"/>
      <c r="N8" s="417"/>
    </row>
    <row r="9" spans="2:14" ht="18.75" customHeight="1">
      <c r="B9" s="417" t="s">
        <v>207</v>
      </c>
      <c r="C9" s="417"/>
      <c r="D9" s="417"/>
      <c r="E9" s="417"/>
      <c r="F9" s="417"/>
      <c r="G9" s="417"/>
      <c r="H9" s="417"/>
      <c r="I9" s="417"/>
      <c r="J9" s="417"/>
      <c r="K9" s="417"/>
      <c r="L9" s="417"/>
      <c r="M9" s="417"/>
      <c r="N9" s="417"/>
    </row>
    <row r="10" spans="2:14" ht="11.25" customHeight="1">
      <c r="B10" s="417"/>
      <c r="C10" s="417"/>
      <c r="D10" s="417"/>
      <c r="E10" s="417"/>
      <c r="F10" s="417"/>
      <c r="G10" s="417"/>
      <c r="H10" s="417"/>
      <c r="I10" s="417"/>
      <c r="J10" s="417"/>
      <c r="K10" s="417"/>
      <c r="L10" s="417"/>
      <c r="M10" s="417"/>
      <c r="N10" s="417"/>
    </row>
    <row r="11" spans="2:14" ht="18.75" customHeight="1">
      <c r="B11" s="417" t="s">
        <v>208</v>
      </c>
      <c r="C11" s="417"/>
      <c r="D11" s="417"/>
      <c r="E11" s="417"/>
      <c r="F11" s="417"/>
      <c r="G11" s="417"/>
      <c r="H11" s="417"/>
      <c r="I11" s="417"/>
      <c r="J11" s="417"/>
      <c r="K11" s="417"/>
      <c r="L11" s="417"/>
      <c r="M11" s="417"/>
      <c r="N11" s="417"/>
    </row>
    <row r="12" spans="2:14" ht="12" customHeight="1">
      <c r="B12" s="417"/>
      <c r="C12" s="417"/>
      <c r="D12" s="417"/>
      <c r="E12" s="417"/>
      <c r="F12" s="417"/>
      <c r="G12" s="417"/>
      <c r="H12" s="417"/>
      <c r="I12" s="417"/>
      <c r="J12" s="417"/>
      <c r="K12" s="417"/>
      <c r="L12" s="417"/>
      <c r="M12" s="417"/>
      <c r="N12" s="417"/>
    </row>
    <row r="13" spans="2:14" ht="18.75" customHeight="1">
      <c r="B13" s="417" t="s">
        <v>209</v>
      </c>
      <c r="C13" s="417"/>
      <c r="D13" s="417"/>
      <c r="E13" s="417"/>
      <c r="F13" s="417"/>
      <c r="G13" s="417"/>
      <c r="H13" s="417"/>
      <c r="I13" s="417"/>
      <c r="J13" s="417"/>
      <c r="K13" s="417"/>
      <c r="L13" s="417"/>
      <c r="M13" s="417"/>
      <c r="N13" s="417"/>
    </row>
    <row r="14" spans="2:14" ht="18.75">
      <c r="B14" s="418"/>
      <c r="C14" s="418"/>
      <c r="D14" s="418"/>
      <c r="E14" s="418"/>
      <c r="F14" s="418"/>
      <c r="G14" s="418"/>
      <c r="H14" s="418"/>
      <c r="I14" s="418"/>
      <c r="J14" s="418"/>
      <c r="K14" s="418"/>
      <c r="L14" s="418"/>
      <c r="M14" s="418"/>
      <c r="N14" s="418"/>
    </row>
    <row r="15" spans="2:14" ht="18.75" customHeight="1">
      <c r="B15" s="417" t="s">
        <v>210</v>
      </c>
      <c r="C15" s="417"/>
      <c r="D15" s="417"/>
      <c r="E15" s="417"/>
      <c r="F15" s="417"/>
      <c r="G15" s="417"/>
      <c r="H15" s="417"/>
      <c r="I15" s="417"/>
      <c r="J15" s="417"/>
      <c r="K15" s="417"/>
      <c r="L15" s="417"/>
      <c r="M15" s="417"/>
      <c r="N15" s="417"/>
    </row>
    <row r="16" spans="2:14" ht="18.75">
      <c r="B16" s="417"/>
      <c r="C16" s="417"/>
      <c r="D16" s="417"/>
      <c r="E16" s="417"/>
      <c r="F16" s="417"/>
      <c r="G16" s="417"/>
      <c r="H16" s="417"/>
      <c r="I16" s="417"/>
      <c r="J16" s="417"/>
      <c r="K16" s="417"/>
      <c r="L16" s="417"/>
      <c r="M16" s="417"/>
      <c r="N16" s="417"/>
    </row>
    <row r="17" spans="2:14" ht="18.75" customHeight="1">
      <c r="B17" s="417" t="s">
        <v>211</v>
      </c>
      <c r="C17" s="417"/>
      <c r="D17" s="417"/>
      <c r="E17" s="417"/>
      <c r="F17" s="417"/>
      <c r="G17" s="417"/>
      <c r="H17" s="417"/>
      <c r="I17" s="417"/>
      <c r="J17" s="417"/>
      <c r="K17" s="417"/>
      <c r="L17" s="417"/>
      <c r="M17" s="417"/>
      <c r="N17" s="417"/>
    </row>
    <row r="18" spans="2:14" ht="18.75">
      <c r="B18" s="417"/>
      <c r="C18" s="417"/>
      <c r="D18" s="417"/>
      <c r="E18" s="417"/>
      <c r="F18" s="417"/>
      <c r="G18" s="417"/>
      <c r="H18" s="417"/>
      <c r="I18" s="417"/>
      <c r="J18" s="417"/>
      <c r="K18" s="417"/>
      <c r="L18" s="417"/>
      <c r="M18" s="417"/>
      <c r="N18" s="417"/>
    </row>
    <row r="19" spans="2:14" ht="18.75" customHeight="1">
      <c r="B19" s="417" t="s">
        <v>212</v>
      </c>
      <c r="C19" s="417"/>
      <c r="D19" s="417"/>
      <c r="E19" s="417"/>
      <c r="F19" s="417"/>
      <c r="G19" s="417"/>
      <c r="H19" s="417"/>
      <c r="I19" s="417"/>
      <c r="J19" s="417"/>
      <c r="K19" s="417"/>
      <c r="L19" s="417"/>
      <c r="M19" s="417"/>
      <c r="N19" s="417"/>
    </row>
    <row r="20" spans="2:14" ht="18.75">
      <c r="B20" s="417"/>
      <c r="C20" s="417"/>
      <c r="D20" s="417"/>
      <c r="E20" s="417"/>
      <c r="F20" s="417"/>
      <c r="G20" s="417"/>
      <c r="H20" s="417"/>
      <c r="I20" s="417"/>
      <c r="J20" s="417"/>
      <c r="K20" s="417"/>
      <c r="L20" s="417"/>
      <c r="M20" s="417"/>
      <c r="N20" s="417"/>
    </row>
    <row r="21" spans="2:14" ht="18.75" customHeight="1">
      <c r="B21" s="417" t="s">
        <v>213</v>
      </c>
      <c r="C21" s="417"/>
      <c r="D21" s="417"/>
      <c r="E21" s="417"/>
      <c r="F21" s="417"/>
      <c r="G21" s="417"/>
      <c r="H21" s="417"/>
      <c r="I21" s="417"/>
      <c r="J21" s="417"/>
      <c r="K21" s="417"/>
      <c r="L21" s="417"/>
      <c r="M21" s="417"/>
      <c r="N21" s="417"/>
    </row>
    <row r="22" spans="2:14" ht="18.75">
      <c r="B22" s="417"/>
      <c r="C22" s="417"/>
      <c r="D22" s="417"/>
      <c r="E22" s="417"/>
      <c r="F22" s="417"/>
      <c r="G22" s="417"/>
      <c r="H22" s="417"/>
      <c r="I22" s="417"/>
      <c r="J22" s="417"/>
      <c r="K22" s="417"/>
      <c r="L22" s="417"/>
      <c r="M22" s="417"/>
      <c r="N22" s="417"/>
    </row>
    <row r="23" spans="2:14" ht="18.75" customHeight="1">
      <c r="B23" s="417" t="s">
        <v>214</v>
      </c>
      <c r="C23" s="417"/>
      <c r="D23" s="417"/>
      <c r="E23" s="417"/>
      <c r="F23" s="417"/>
      <c r="G23" s="417"/>
      <c r="H23" s="417"/>
      <c r="I23" s="417"/>
      <c r="J23" s="417"/>
      <c r="K23" s="417"/>
      <c r="L23" s="417"/>
      <c r="M23" s="417"/>
      <c r="N23" s="417"/>
    </row>
    <row r="24" spans="2:14" ht="18.75">
      <c r="B24" s="418"/>
      <c r="C24" s="418"/>
      <c r="D24" s="418"/>
      <c r="E24" s="418"/>
      <c r="F24" s="418"/>
      <c r="G24" s="418"/>
      <c r="H24" s="418"/>
      <c r="I24" s="418"/>
      <c r="J24" s="418"/>
      <c r="K24" s="418"/>
      <c r="L24" s="418"/>
      <c r="M24" s="418"/>
      <c r="N24" s="418"/>
    </row>
    <row r="25" spans="2:14" ht="18.75" customHeight="1">
      <c r="B25" s="417" t="s">
        <v>215</v>
      </c>
      <c r="C25" s="417"/>
      <c r="D25" s="417"/>
      <c r="E25" s="417"/>
      <c r="F25" s="417"/>
      <c r="G25" s="417"/>
      <c r="H25" s="417"/>
      <c r="I25" s="417"/>
      <c r="J25" s="417"/>
      <c r="K25" s="417"/>
      <c r="L25" s="417"/>
      <c r="M25" s="417"/>
      <c r="N25" s="417"/>
    </row>
    <row r="26" spans="2:14" ht="18.75">
      <c r="B26" s="417"/>
      <c r="C26" s="417"/>
      <c r="D26" s="417"/>
      <c r="E26" s="417"/>
      <c r="F26" s="417"/>
      <c r="G26" s="417"/>
      <c r="H26" s="417"/>
      <c r="I26" s="417"/>
      <c r="J26" s="417"/>
      <c r="K26" s="417"/>
      <c r="L26" s="417"/>
      <c r="M26" s="417"/>
      <c r="N26" s="417"/>
    </row>
    <row r="27" spans="2:14" ht="42" customHeight="1">
      <c r="B27" s="411" t="s">
        <v>1867</v>
      </c>
      <c r="C27" s="412"/>
      <c r="D27" s="412"/>
      <c r="E27" s="412"/>
      <c r="F27" s="412"/>
      <c r="G27" s="412"/>
      <c r="H27" s="412"/>
      <c r="I27" s="412"/>
      <c r="J27" s="412"/>
      <c r="K27" s="412"/>
      <c r="L27" s="412"/>
      <c r="M27" s="412"/>
      <c r="N27" s="412"/>
    </row>
    <row r="28" spans="2:14" ht="18.75">
      <c r="B28" s="417"/>
      <c r="C28" s="417"/>
      <c r="D28" s="417"/>
      <c r="E28" s="417"/>
      <c r="F28" s="417"/>
      <c r="G28" s="417"/>
      <c r="H28" s="417"/>
      <c r="I28" s="417"/>
      <c r="J28" s="417"/>
      <c r="K28" s="417"/>
      <c r="L28" s="417"/>
      <c r="M28" s="417"/>
      <c r="N28" s="417"/>
    </row>
    <row r="29" spans="2:14" ht="18.75" customHeight="1">
      <c r="B29" s="417" t="s">
        <v>216</v>
      </c>
      <c r="C29" s="417"/>
      <c r="D29" s="417"/>
      <c r="E29" s="417"/>
      <c r="F29" s="417"/>
      <c r="G29" s="417"/>
      <c r="H29" s="417"/>
      <c r="I29" s="417"/>
      <c r="J29" s="417"/>
      <c r="K29" s="417"/>
      <c r="L29" s="417"/>
      <c r="M29" s="417"/>
      <c r="N29" s="417"/>
    </row>
    <row r="30" spans="2:14" ht="18.75">
      <c r="B30" s="417"/>
      <c r="C30" s="417"/>
      <c r="D30" s="417"/>
      <c r="E30" s="417"/>
      <c r="F30" s="417"/>
      <c r="G30" s="417"/>
      <c r="H30" s="417"/>
      <c r="I30" s="417"/>
      <c r="J30" s="417"/>
      <c r="K30" s="417"/>
      <c r="L30" s="417"/>
      <c r="M30" s="417"/>
      <c r="N30" s="417"/>
    </row>
    <row r="31" spans="2:14" ht="18.75" customHeight="1">
      <c r="B31" s="417" t="s">
        <v>217</v>
      </c>
      <c r="C31" s="417"/>
      <c r="D31" s="417"/>
      <c r="E31" s="417"/>
      <c r="F31" s="417"/>
      <c r="G31" s="417"/>
      <c r="H31" s="417"/>
      <c r="I31" s="417"/>
      <c r="J31" s="417"/>
      <c r="K31" s="417"/>
      <c r="L31" s="417"/>
      <c r="M31" s="417"/>
      <c r="N31" s="417"/>
    </row>
    <row r="32" spans="2:14" ht="18.75">
      <c r="B32" s="417"/>
      <c r="C32" s="417"/>
      <c r="D32" s="417"/>
      <c r="E32" s="417"/>
      <c r="F32" s="417"/>
      <c r="G32" s="417"/>
      <c r="H32" s="417"/>
      <c r="I32" s="417"/>
      <c r="J32" s="417"/>
      <c r="K32" s="417"/>
      <c r="L32" s="417"/>
      <c r="M32" s="417"/>
      <c r="N32" s="417"/>
    </row>
    <row r="33" spans="2:14" ht="18.75" customHeight="1">
      <c r="B33" s="417" t="s">
        <v>218</v>
      </c>
      <c r="C33" s="417"/>
      <c r="D33" s="417"/>
      <c r="E33" s="417"/>
      <c r="F33" s="417"/>
      <c r="G33" s="417"/>
      <c r="H33" s="417"/>
      <c r="I33" s="417"/>
      <c r="J33" s="417"/>
      <c r="K33" s="417"/>
      <c r="L33" s="417"/>
      <c r="M33" s="417"/>
      <c r="N33" s="417"/>
    </row>
    <row r="34" spans="2:14" ht="18.75">
      <c r="B34" s="417"/>
      <c r="C34" s="417"/>
      <c r="D34" s="417"/>
      <c r="E34" s="417"/>
      <c r="F34" s="417"/>
      <c r="G34" s="417"/>
      <c r="H34" s="417"/>
      <c r="I34" s="417"/>
      <c r="J34" s="417"/>
      <c r="K34" s="417"/>
      <c r="L34" s="417"/>
      <c r="M34" s="417"/>
      <c r="N34" s="417"/>
    </row>
    <row r="35" spans="2:14" ht="18.75" customHeight="1">
      <c r="B35" s="417" t="s">
        <v>219</v>
      </c>
      <c r="C35" s="417"/>
      <c r="D35" s="417"/>
      <c r="E35" s="417"/>
      <c r="F35" s="417"/>
      <c r="G35" s="417"/>
      <c r="H35" s="417"/>
      <c r="I35" s="417"/>
      <c r="J35" s="417"/>
      <c r="K35" s="417"/>
      <c r="L35" s="417"/>
      <c r="M35" s="417"/>
      <c r="N35" s="417"/>
    </row>
    <row r="36" spans="2:14" ht="18.75">
      <c r="B36" s="417"/>
      <c r="C36" s="417"/>
      <c r="D36" s="417"/>
      <c r="E36" s="417"/>
      <c r="F36" s="417"/>
      <c r="G36" s="417"/>
      <c r="H36" s="417"/>
      <c r="I36" s="417"/>
      <c r="J36" s="417"/>
      <c r="K36" s="417"/>
      <c r="L36" s="417"/>
      <c r="M36" s="417"/>
      <c r="N36" s="417"/>
    </row>
    <row r="37" spans="2:14" ht="18.75" customHeight="1">
      <c r="B37" s="417" t="s">
        <v>220</v>
      </c>
      <c r="C37" s="417"/>
      <c r="D37" s="417"/>
      <c r="E37" s="417"/>
      <c r="F37" s="417"/>
      <c r="G37" s="417"/>
      <c r="H37" s="417"/>
      <c r="I37" s="417"/>
      <c r="J37" s="417"/>
      <c r="K37" s="417"/>
      <c r="L37" s="417"/>
      <c r="M37" s="417"/>
      <c r="N37" s="417"/>
    </row>
    <row r="38" spans="2:14" ht="18.75">
      <c r="B38" s="418"/>
      <c r="C38" s="418"/>
      <c r="D38" s="418"/>
      <c r="E38" s="418"/>
      <c r="F38" s="418"/>
      <c r="G38" s="418"/>
      <c r="H38" s="418"/>
      <c r="I38" s="418"/>
      <c r="J38" s="418"/>
      <c r="K38" s="418"/>
      <c r="L38" s="418"/>
      <c r="M38" s="418"/>
      <c r="N38" s="418"/>
    </row>
    <row r="39" spans="2:14" ht="18.75" customHeight="1">
      <c r="B39" s="417" t="s">
        <v>221</v>
      </c>
      <c r="C39" s="417"/>
      <c r="D39" s="417"/>
      <c r="E39" s="417"/>
      <c r="F39" s="417"/>
      <c r="G39" s="417"/>
      <c r="H39" s="417"/>
      <c r="I39" s="417"/>
      <c r="J39" s="417"/>
      <c r="K39" s="417"/>
      <c r="L39" s="417"/>
      <c r="M39" s="417"/>
      <c r="N39" s="417"/>
    </row>
    <row r="40" spans="2:14" ht="18.75">
      <c r="B40" s="417"/>
      <c r="C40" s="417"/>
      <c r="D40" s="417"/>
      <c r="E40" s="417"/>
      <c r="F40" s="417"/>
      <c r="G40" s="417"/>
      <c r="H40" s="417"/>
      <c r="I40" s="417"/>
      <c r="J40" s="417"/>
      <c r="K40" s="417"/>
      <c r="L40" s="417"/>
      <c r="M40" s="417"/>
      <c r="N40" s="417"/>
    </row>
    <row r="41" spans="2:14" ht="18.75" customHeight="1">
      <c r="B41" s="417" t="s">
        <v>222</v>
      </c>
      <c r="C41" s="417"/>
      <c r="D41" s="417"/>
      <c r="E41" s="417"/>
      <c r="F41" s="417"/>
      <c r="G41" s="417"/>
      <c r="H41" s="417"/>
      <c r="I41" s="417"/>
      <c r="J41" s="417"/>
      <c r="K41" s="417"/>
      <c r="L41" s="417"/>
      <c r="M41" s="417"/>
      <c r="N41" s="417"/>
    </row>
    <row r="42" spans="2:14" ht="18.75">
      <c r="B42" s="417"/>
      <c r="C42" s="417"/>
      <c r="D42" s="417"/>
      <c r="E42" s="417"/>
      <c r="F42" s="417"/>
      <c r="G42" s="417"/>
      <c r="H42" s="417"/>
      <c r="I42" s="417"/>
      <c r="J42" s="417"/>
      <c r="K42" s="417"/>
      <c r="L42" s="417"/>
      <c r="M42" s="417"/>
      <c r="N42" s="417"/>
    </row>
    <row r="43" spans="2:14" ht="18.75" customHeight="1">
      <c r="B43" s="417" t="s">
        <v>1863</v>
      </c>
      <c r="C43" s="417"/>
      <c r="D43" s="417"/>
      <c r="E43" s="417"/>
      <c r="F43" s="417"/>
      <c r="G43" s="417"/>
      <c r="H43" s="417"/>
      <c r="I43" s="417"/>
      <c r="J43" s="417"/>
      <c r="K43" s="417"/>
      <c r="L43" s="417"/>
      <c r="M43" s="417"/>
      <c r="N43" s="417"/>
    </row>
    <row r="44" spans="2:14" ht="18.75">
      <c r="B44" s="417"/>
      <c r="C44" s="417"/>
      <c r="D44" s="417"/>
      <c r="E44" s="417"/>
      <c r="F44" s="417"/>
      <c r="G44" s="417"/>
      <c r="H44" s="417"/>
      <c r="I44" s="417"/>
      <c r="J44" s="417"/>
      <c r="K44" s="417"/>
      <c r="L44" s="417"/>
      <c r="M44" s="417"/>
      <c r="N44" s="417"/>
    </row>
    <row r="45" spans="2:14" ht="18.75" customHeight="1">
      <c r="B45" s="417" t="s">
        <v>223</v>
      </c>
      <c r="C45" s="417"/>
      <c r="D45" s="417"/>
      <c r="E45" s="417"/>
      <c r="F45" s="417"/>
      <c r="G45" s="417"/>
      <c r="H45" s="417"/>
      <c r="I45" s="417"/>
      <c r="J45" s="417"/>
      <c r="K45" s="417"/>
      <c r="L45" s="417"/>
      <c r="M45" s="417"/>
      <c r="N45" s="417"/>
    </row>
    <row r="46" spans="2:14" ht="18.75">
      <c r="B46" s="417"/>
      <c r="C46" s="417"/>
      <c r="D46" s="417"/>
      <c r="E46" s="417"/>
      <c r="F46" s="417"/>
      <c r="G46" s="417"/>
      <c r="H46" s="417"/>
      <c r="I46" s="417"/>
      <c r="J46" s="417"/>
      <c r="K46" s="417"/>
      <c r="L46" s="417"/>
      <c r="M46" s="417"/>
      <c r="N46" s="417"/>
    </row>
    <row r="47" spans="2:14" ht="18.75" customHeight="1">
      <c r="B47" s="417" t="s">
        <v>224</v>
      </c>
      <c r="C47" s="417"/>
      <c r="D47" s="417"/>
      <c r="E47" s="417"/>
      <c r="F47" s="417"/>
      <c r="G47" s="417"/>
      <c r="H47" s="417"/>
      <c r="I47" s="417"/>
      <c r="J47" s="417"/>
      <c r="K47" s="417"/>
      <c r="L47" s="417"/>
      <c r="M47" s="417"/>
      <c r="N47" s="417"/>
    </row>
    <row r="48" spans="2:14" ht="18.75">
      <c r="B48" s="417"/>
      <c r="C48" s="417"/>
      <c r="D48" s="417"/>
      <c r="E48" s="417"/>
      <c r="F48" s="417"/>
      <c r="G48" s="417"/>
      <c r="H48" s="417"/>
      <c r="I48" s="417"/>
      <c r="J48" s="417"/>
      <c r="K48" s="417"/>
      <c r="L48" s="417"/>
      <c r="M48" s="417"/>
      <c r="N48" s="417"/>
    </row>
    <row r="49" spans="2:14" ht="18.75" customHeight="1">
      <c r="B49" s="417" t="s">
        <v>225</v>
      </c>
      <c r="C49" s="417"/>
      <c r="D49" s="417"/>
      <c r="E49" s="417"/>
      <c r="F49" s="417"/>
      <c r="G49" s="417"/>
      <c r="H49" s="417"/>
      <c r="I49" s="417"/>
      <c r="J49" s="417"/>
      <c r="K49" s="417"/>
      <c r="L49" s="417"/>
      <c r="M49" s="417"/>
      <c r="N49" s="417"/>
    </row>
    <row r="50" spans="2:14" ht="18.75">
      <c r="B50" s="418"/>
      <c r="C50" s="418"/>
      <c r="D50" s="418"/>
      <c r="E50" s="418"/>
      <c r="F50" s="418"/>
      <c r="G50" s="418"/>
      <c r="H50" s="418"/>
      <c r="I50" s="418"/>
      <c r="J50" s="418"/>
      <c r="K50" s="418"/>
      <c r="L50" s="418"/>
      <c r="M50" s="418"/>
      <c r="N50" s="418"/>
    </row>
    <row r="51" spans="2:14" ht="18.75" customHeight="1">
      <c r="B51" s="417" t="s">
        <v>226</v>
      </c>
      <c r="C51" s="417"/>
      <c r="D51" s="417"/>
      <c r="E51" s="417"/>
      <c r="F51" s="417"/>
      <c r="G51" s="417"/>
      <c r="H51" s="417"/>
      <c r="I51" s="417"/>
      <c r="J51" s="417"/>
      <c r="K51" s="417"/>
      <c r="L51" s="417"/>
      <c r="M51" s="417"/>
      <c r="N51" s="417"/>
    </row>
  </sheetData>
  <sheetProtection selectLockedCells="1" selectUnlockedCells="1"/>
  <mergeCells count="51">
    <mergeCell ref="B51:N51"/>
    <mergeCell ref="B43:N43"/>
    <mergeCell ref="B44:N44"/>
    <mergeCell ref="B45:N45"/>
    <mergeCell ref="B46:N46"/>
    <mergeCell ref="B47:N47"/>
    <mergeCell ref="B48:N48"/>
    <mergeCell ref="B39:N39"/>
    <mergeCell ref="B40:N40"/>
    <mergeCell ref="B49:N49"/>
    <mergeCell ref="B50:N50"/>
    <mergeCell ref="B41:N41"/>
    <mergeCell ref="B42:N42"/>
    <mergeCell ref="B31:N31"/>
    <mergeCell ref="B32:N32"/>
    <mergeCell ref="B33:N33"/>
    <mergeCell ref="B34:N34"/>
    <mergeCell ref="B35:N35"/>
    <mergeCell ref="B36:N36"/>
    <mergeCell ref="B37:N37"/>
    <mergeCell ref="B38:N38"/>
    <mergeCell ref="B25:N25"/>
    <mergeCell ref="B26:N26"/>
    <mergeCell ref="B27:N27"/>
    <mergeCell ref="B28:N28"/>
    <mergeCell ref="B15:N15"/>
    <mergeCell ref="B16:N16"/>
    <mergeCell ref="B29:N29"/>
    <mergeCell ref="B30:N30"/>
    <mergeCell ref="B19:N19"/>
    <mergeCell ref="B20:N20"/>
    <mergeCell ref="B21:N21"/>
    <mergeCell ref="B22:N22"/>
    <mergeCell ref="B23:N23"/>
    <mergeCell ref="B24:N24"/>
    <mergeCell ref="B17:N17"/>
    <mergeCell ref="B18:N18"/>
    <mergeCell ref="B7:N7"/>
    <mergeCell ref="B8:N8"/>
    <mergeCell ref="B9:N9"/>
    <mergeCell ref="B10:N10"/>
    <mergeCell ref="B11:N11"/>
    <mergeCell ref="B12:N12"/>
    <mergeCell ref="B13:N13"/>
    <mergeCell ref="B14:N14"/>
    <mergeCell ref="B5:N5"/>
    <mergeCell ref="B6:N6"/>
    <mergeCell ref="B1:N1"/>
    <mergeCell ref="B2:N2"/>
    <mergeCell ref="B3:N3"/>
    <mergeCell ref="B4:N4"/>
  </mergeCells>
  <hyperlinks>
    <hyperlink ref="B5" location="Раз.1!A1" display="Section 1.  STATE STRUCTURE OF THE RUSSIAN FEDERATION, PUBLIC ASSOCIATIONS &#10;AND RELIGIOUS ORGANIZATIONS"/>
    <hyperlink ref="B7" location="Раз.2!A1" display="Section 2. NATURAL RESOURCES AND ENVIRONMENT PROTECTION"/>
    <hyperlink ref="B9" location="Раз.3!A1" display="Section 3. POPULATION"/>
    <hyperlink ref="B11" location="Раз.4!A1" display="Section 4. LABOUR"/>
    <hyperlink ref="B13" location="Раз.5!A1" display="Section 5. LIVING STANDARDS OF POPULATION"/>
    <hyperlink ref="B15" location="Раз.6!A1" display="Section 6. EDUCATION"/>
    <hyperlink ref="B17" location="Раз.7!A1" display="Section 7.  PUBLIC HEALTH "/>
    <hyperlink ref="B19" location="Раз.8!A1" display="Section 8. CULTURE, RECREATION AND TOURISM "/>
    <hyperlink ref="B21" location="Раз.9!A1" display="Section 9. OFFENCES"/>
    <hyperlink ref="B23" location="Раз.10!A1" display="Section 10. SYSTEM OF NATIONAL ACCOUNTS "/>
    <hyperlink ref="B25" location="Раз.11!A1" display="Section 11. ENTERPRISES AND ORGANIZATIONS "/>
    <hyperlink ref="B29" location="Раз.13!A1" display="Section 13. AGRICULTURE  "/>
    <hyperlink ref="B31" location="Раз.14!A1" display="Section 14. FISHING"/>
    <hyperlink ref="B33" location="Раз.15!A1" display="Section 15. CONSTRUCTION"/>
    <hyperlink ref="B35" location="Раз.16!A1" display="Section 16. TRANSPORT"/>
    <hyperlink ref="B37" location="Раз.17!A1" display="Section 17. COMMUNICATION"/>
    <hyperlink ref="B39" location="Раз.18!A1" display="Section 18. INFORMATION AND COMMUNICATION TECHNOLOGIES"/>
    <hyperlink ref="B41" location="Раз.19!A1" display="Section 19. TRADE AND SERVICES"/>
    <hyperlink ref="B43" location="Раз.20!A1" display="Section 20.  SCIENCE RESEARCH AND INNOVATIONS"/>
    <hyperlink ref="B45" location="Раз.21!A1" display="Section 21. FINANCES"/>
    <hyperlink ref="B47" location="Раз.22!A1" display="Section 22. INVESTMENTS"/>
    <hyperlink ref="B49" location="Раз.23!A1" display="Section 23.  PRICES AND TARIFFS "/>
    <hyperlink ref="B51" location="Раз.24!A1" display="Section 24. EXTERNAL ECONOMIC RELATIONS"/>
    <hyperlink ref="B5:N5" location="Sec.1!A1" display="Sec.1!A1"/>
    <hyperlink ref="B7:N7" location="Sec.2!A1" display="Section 2. NATURAL RESOURCES AND ENVIRONMENT PROTECTION"/>
    <hyperlink ref="B9:N9" location="Sec.3!A1" display="Section 3. POPULATION"/>
    <hyperlink ref="B11:N11" location="Sec.4!A1" display="Section 4. LABOUR"/>
    <hyperlink ref="B13:N13" location="Sec.5!A1" display="Section 5. LIVING STANDARDS OF POPULATION"/>
    <hyperlink ref="B15:N15" location="Sec.6!A1" display="Section 6. EDUCATION"/>
    <hyperlink ref="B17:N17" location="Sec.7!A1" display="Section 7.  PUBLIC HEALTH "/>
    <hyperlink ref="B19:N19" location="Sec.8!A1" display="Section 8. CULTURE, RECREATION AND TOURISM "/>
    <hyperlink ref="B21:N21" location="Sec.9!A1" display="Section 9. OFFENCES"/>
    <hyperlink ref="B23:N23" location="Sec.10!A1" display="Section 10. SYSTEM OF NATIONAL ACCOUNTS "/>
    <hyperlink ref="B25:N25" location="Sec.11!A1" display="Section 11. ENTERPRISES AND ORGANIZATIONS "/>
    <hyperlink ref="B29:N29" location="Sec.13!A1" display="Section 13. AGRICULTURE  "/>
    <hyperlink ref="B31:N31" location="Sec.14!A1" display="Section 14. FISHING"/>
    <hyperlink ref="B33:N33" location="Sec.15!A1" display="Section 15. CONSTRUCTION"/>
    <hyperlink ref="B35:N35" location="Sec.16!A1" display="Section 16. TRANSPORT"/>
    <hyperlink ref="B37:N37" location="Sec.17!A1" display="Section 17. COMMUNICATION"/>
    <hyperlink ref="B39:N39" location="Sec.18!A1" display="Section 18. INFORMATION AND COMMUNICATION TECHNOLOGIES"/>
    <hyperlink ref="B41:N41" location="Sec.19!A1" display="Section 19. TRADE AND SERVICES"/>
    <hyperlink ref="B43:N43" location="Sec.20!A1" display="Section 20.  SCIENCE AND INNOVATIONS   "/>
    <hyperlink ref="B45:N45" location="Sec.21!A1" display="Section 21. FINANCES"/>
    <hyperlink ref="B47:N47" location="Sec.22!A1" display="Section 22. INVESTMENTS"/>
    <hyperlink ref="B49:N49" location="Sec.23!A1" display="Section 23.  PRICES AND TARIFFS "/>
    <hyperlink ref="B51:N51" location="Sec.24!A1" display="Section 24. EXTERNAL ECONOMIC RELATIONS"/>
    <hyperlink ref="B27:N27" location="Sec.12!A1" display="Sec.12!A1"/>
  </hyperlink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20"/>
  <sheetViews>
    <sheetView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A1" sqref="A1:Z1"/>
    </sheetView>
  </sheetViews>
  <sheetFormatPr defaultColWidth="9.00390625" defaultRowHeight="12.75"/>
  <cols>
    <col min="1" max="1" width="32.37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75" customHeight="1">
      <c r="A2" s="168"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3">
        <v>2010</v>
      </c>
      <c r="V2" s="4">
        <v>2011</v>
      </c>
      <c r="W2" s="4">
        <v>2012</v>
      </c>
      <c r="X2" s="4">
        <v>2013</v>
      </c>
      <c r="Y2" s="4">
        <v>2014</v>
      </c>
      <c r="Z2" s="4">
        <v>2015</v>
      </c>
    </row>
    <row r="3" spans="1:26" ht="12.75">
      <c r="A3" s="433" t="s">
        <v>59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6" ht="12.75">
      <c r="A4" s="31" t="s">
        <v>60</v>
      </c>
      <c r="B4" s="58">
        <v>2168</v>
      </c>
      <c r="C4" s="19">
        <v>2760.7</v>
      </c>
      <c r="D4" s="19">
        <v>2799.6</v>
      </c>
      <c r="E4" s="19">
        <v>2632.7</v>
      </c>
      <c r="F4" s="19">
        <v>2755.7</v>
      </c>
      <c r="G4" s="19">
        <v>2625.1</v>
      </c>
      <c r="H4" s="19">
        <v>2397.3</v>
      </c>
      <c r="I4" s="19">
        <v>2581.9</v>
      </c>
      <c r="J4" s="19">
        <v>3001.7</v>
      </c>
      <c r="K4" s="19">
        <v>2952.4</v>
      </c>
      <c r="L4" s="19">
        <v>2968.3</v>
      </c>
      <c r="M4" s="19">
        <v>2526.3</v>
      </c>
      <c r="N4" s="19">
        <v>2756.4</v>
      </c>
      <c r="O4" s="11">
        <v>2893.8</v>
      </c>
      <c r="P4" s="11">
        <v>3554.7</v>
      </c>
      <c r="Q4" s="11">
        <v>3855.4</v>
      </c>
      <c r="R4" s="11">
        <v>3582.5</v>
      </c>
      <c r="S4" s="11">
        <v>3209.9</v>
      </c>
      <c r="T4" s="7">
        <v>2994.8</v>
      </c>
      <c r="U4" s="7">
        <v>2628.8</v>
      </c>
      <c r="V4" s="7">
        <v>2404.8</v>
      </c>
      <c r="W4" s="7">
        <v>2302.2</v>
      </c>
      <c r="X4" s="7">
        <v>2206.2</v>
      </c>
      <c r="Y4" s="18">
        <v>2190.6</v>
      </c>
      <c r="Z4" s="7">
        <v>2388.5</v>
      </c>
    </row>
    <row r="5" spans="1:26" ht="12.75">
      <c r="A5" s="17" t="s">
        <v>238</v>
      </c>
      <c r="B5" s="58"/>
      <c r="C5" s="19"/>
      <c r="D5" s="19"/>
      <c r="E5" s="19"/>
      <c r="F5" s="19"/>
      <c r="G5" s="19"/>
      <c r="H5" s="19"/>
      <c r="I5" s="19"/>
      <c r="J5" s="19"/>
      <c r="K5" s="19"/>
      <c r="L5" s="19"/>
      <c r="M5" s="19"/>
      <c r="N5" s="19"/>
      <c r="O5" s="11"/>
      <c r="P5" s="11"/>
      <c r="Q5" s="11"/>
      <c r="R5" s="11"/>
      <c r="S5" s="11"/>
      <c r="T5" s="7"/>
      <c r="U5" s="7"/>
      <c r="V5" s="7"/>
      <c r="W5" s="48"/>
      <c r="X5" s="7"/>
      <c r="Y5" s="48"/>
      <c r="Z5" s="7"/>
    </row>
    <row r="6" spans="1:26" ht="12.75">
      <c r="A6" s="21" t="s">
        <v>61</v>
      </c>
      <c r="B6" s="58"/>
      <c r="C6" s="19"/>
      <c r="D6" s="19"/>
      <c r="E6" s="19"/>
      <c r="F6" s="19">
        <v>31.7</v>
      </c>
      <c r="G6" s="19">
        <v>29.4</v>
      </c>
      <c r="H6" s="19">
        <v>29.3</v>
      </c>
      <c r="I6" s="19">
        <v>29.6</v>
      </c>
      <c r="J6" s="19">
        <v>31.1</v>
      </c>
      <c r="K6" s="19">
        <v>31.8</v>
      </c>
      <c r="L6" s="11">
        <v>33.6</v>
      </c>
      <c r="M6" s="11">
        <v>32.3</v>
      </c>
      <c r="N6" s="11">
        <v>31.6</v>
      </c>
      <c r="O6" s="11">
        <v>31.6</v>
      </c>
      <c r="P6" s="11">
        <v>30.8</v>
      </c>
      <c r="Q6" s="11">
        <v>27.5</v>
      </c>
      <c r="R6" s="11">
        <v>22.2</v>
      </c>
      <c r="S6" s="11">
        <v>20.1</v>
      </c>
      <c r="T6" s="7">
        <v>17.7</v>
      </c>
      <c r="U6" s="7">
        <v>15.6</v>
      </c>
      <c r="V6" s="7">
        <v>14.3</v>
      </c>
      <c r="W6" s="7">
        <v>13.3</v>
      </c>
      <c r="X6" s="7">
        <v>12.4</v>
      </c>
      <c r="Y6" s="18">
        <v>11.9</v>
      </c>
      <c r="Z6" s="7">
        <v>11.5</v>
      </c>
    </row>
    <row r="7" spans="1:26" ht="25.5">
      <c r="A7" s="21" t="s">
        <v>62</v>
      </c>
      <c r="B7" s="58"/>
      <c r="C7" s="19"/>
      <c r="D7" s="19"/>
      <c r="E7" s="19"/>
      <c r="F7" s="19">
        <v>61.7</v>
      </c>
      <c r="G7" s="19">
        <v>53.4</v>
      </c>
      <c r="H7" s="19">
        <v>46.1</v>
      </c>
      <c r="I7" s="19">
        <v>45.2</v>
      </c>
      <c r="J7" s="19">
        <v>47.7</v>
      </c>
      <c r="K7" s="19">
        <v>49.8</v>
      </c>
      <c r="L7" s="11">
        <v>55.7</v>
      </c>
      <c r="M7" s="11">
        <v>58.5</v>
      </c>
      <c r="N7" s="11">
        <v>57.1</v>
      </c>
      <c r="O7" s="11">
        <v>57.4</v>
      </c>
      <c r="P7" s="11">
        <v>57.9</v>
      </c>
      <c r="Q7" s="11">
        <v>51.4</v>
      </c>
      <c r="R7" s="11">
        <v>47.3</v>
      </c>
      <c r="S7" s="11">
        <v>45.4</v>
      </c>
      <c r="T7" s="7">
        <v>43.1</v>
      </c>
      <c r="U7" s="7">
        <v>39.7</v>
      </c>
      <c r="V7" s="7">
        <v>38.5</v>
      </c>
      <c r="W7" s="7">
        <v>37.1</v>
      </c>
      <c r="X7" s="7">
        <v>34.8</v>
      </c>
      <c r="Y7" s="18">
        <v>32.9</v>
      </c>
      <c r="Z7" s="7">
        <v>30.2</v>
      </c>
    </row>
    <row r="8" spans="1:26" ht="12.75">
      <c r="A8" s="21" t="s">
        <v>63</v>
      </c>
      <c r="B8" s="58"/>
      <c r="C8" s="19"/>
      <c r="D8" s="19"/>
      <c r="E8" s="19"/>
      <c r="F8" s="19">
        <v>12.5</v>
      </c>
      <c r="G8" s="19">
        <v>10.9</v>
      </c>
      <c r="H8" s="19">
        <v>9.3</v>
      </c>
      <c r="I8" s="22">
        <v>9</v>
      </c>
      <c r="J8" s="19">
        <v>8.3</v>
      </c>
      <c r="K8" s="19">
        <v>7.9</v>
      </c>
      <c r="L8" s="11">
        <v>8.2</v>
      </c>
      <c r="M8" s="11">
        <v>8.1</v>
      </c>
      <c r="N8" s="11">
        <v>8.1</v>
      </c>
      <c r="O8" s="11">
        <v>8.8</v>
      </c>
      <c r="P8" s="11">
        <v>9.2</v>
      </c>
      <c r="Q8" s="11">
        <v>8.9</v>
      </c>
      <c r="R8" s="23">
        <v>7</v>
      </c>
      <c r="S8" s="11">
        <v>6.2</v>
      </c>
      <c r="T8" s="7">
        <v>5.4</v>
      </c>
      <c r="U8" s="7">
        <v>4.9</v>
      </c>
      <c r="V8" s="7">
        <v>4.8</v>
      </c>
      <c r="W8" s="7">
        <v>4.5</v>
      </c>
      <c r="X8" s="7">
        <v>4.2</v>
      </c>
      <c r="Y8" s="18">
        <v>4.2</v>
      </c>
      <c r="Z8" s="7">
        <v>3.9</v>
      </c>
    </row>
    <row r="9" spans="1:26" ht="12.75">
      <c r="A9" s="21" t="s">
        <v>64</v>
      </c>
      <c r="B9" s="58"/>
      <c r="C9" s="19"/>
      <c r="D9" s="19"/>
      <c r="E9" s="19"/>
      <c r="F9" s="19">
        <v>140.9</v>
      </c>
      <c r="G9" s="19">
        <v>121.4</v>
      </c>
      <c r="H9" s="19">
        <v>112.1</v>
      </c>
      <c r="I9" s="19">
        <v>122.4</v>
      </c>
      <c r="J9" s="22">
        <v>139</v>
      </c>
      <c r="K9" s="19">
        <v>132.4</v>
      </c>
      <c r="L9" s="11">
        <v>148.8</v>
      </c>
      <c r="M9" s="11">
        <v>167.3</v>
      </c>
      <c r="N9" s="23">
        <v>198</v>
      </c>
      <c r="O9" s="11">
        <v>251.4</v>
      </c>
      <c r="P9" s="11">
        <v>344.4</v>
      </c>
      <c r="Q9" s="11">
        <v>357.3</v>
      </c>
      <c r="R9" s="11">
        <v>295.1</v>
      </c>
      <c r="S9" s="23">
        <v>244</v>
      </c>
      <c r="T9" s="7">
        <v>205.4</v>
      </c>
      <c r="U9" s="7">
        <v>164.5</v>
      </c>
      <c r="V9" s="7">
        <v>127.8</v>
      </c>
      <c r="W9" s="7">
        <v>110.1</v>
      </c>
      <c r="X9" s="7">
        <v>92.1</v>
      </c>
      <c r="Y9" s="18">
        <v>77.7</v>
      </c>
      <c r="Z9" s="7">
        <v>72.7</v>
      </c>
    </row>
    <row r="10" spans="1:26" ht="12.75">
      <c r="A10" s="21" t="s">
        <v>65</v>
      </c>
      <c r="B10" s="58"/>
      <c r="C10" s="19"/>
      <c r="D10" s="19"/>
      <c r="E10" s="19"/>
      <c r="F10" s="19">
        <v>37.7</v>
      </c>
      <c r="G10" s="19">
        <v>34.6</v>
      </c>
      <c r="H10" s="19">
        <v>34.3</v>
      </c>
      <c r="I10" s="19">
        <v>38.5</v>
      </c>
      <c r="J10" s="19">
        <v>41.1</v>
      </c>
      <c r="K10" s="19">
        <v>39.4</v>
      </c>
      <c r="L10" s="11">
        <v>44.8</v>
      </c>
      <c r="M10" s="11">
        <v>47.1</v>
      </c>
      <c r="N10" s="11">
        <v>48.7</v>
      </c>
      <c r="O10" s="11">
        <v>55.4</v>
      </c>
      <c r="P10" s="11">
        <v>63.7</v>
      </c>
      <c r="Q10" s="11">
        <v>59.8</v>
      </c>
      <c r="R10" s="11">
        <v>45.3</v>
      </c>
      <c r="S10" s="11">
        <v>35.4</v>
      </c>
      <c r="T10" s="7">
        <v>30.1</v>
      </c>
      <c r="U10" s="7">
        <v>24.5</v>
      </c>
      <c r="V10" s="7">
        <v>20.1</v>
      </c>
      <c r="W10" s="7">
        <v>18.6</v>
      </c>
      <c r="X10" s="7">
        <v>16.4</v>
      </c>
      <c r="Y10" s="18">
        <v>14.3</v>
      </c>
      <c r="Z10" s="7">
        <v>13.6</v>
      </c>
    </row>
    <row r="11" spans="1:26" ht="12.75">
      <c r="A11" s="21" t="s">
        <v>66</v>
      </c>
      <c r="B11" s="58"/>
      <c r="C11" s="19"/>
      <c r="D11" s="19"/>
      <c r="E11" s="19"/>
      <c r="F11" s="19">
        <v>1367.9</v>
      </c>
      <c r="G11" s="23">
        <v>1207.5</v>
      </c>
      <c r="H11" s="23">
        <v>1054</v>
      </c>
      <c r="I11" s="23">
        <v>1143.4</v>
      </c>
      <c r="J11" s="23">
        <v>1413.8</v>
      </c>
      <c r="K11" s="23">
        <v>1310.1</v>
      </c>
      <c r="L11" s="23">
        <v>1273.2</v>
      </c>
      <c r="M11" s="23">
        <v>926.8</v>
      </c>
      <c r="N11" s="23">
        <v>1150.8</v>
      </c>
      <c r="O11" s="23">
        <v>1276.9</v>
      </c>
      <c r="P11" s="23">
        <v>1573</v>
      </c>
      <c r="Q11" s="23">
        <v>1677</v>
      </c>
      <c r="R11" s="23">
        <v>1567</v>
      </c>
      <c r="S11" s="23">
        <v>1326.3</v>
      </c>
      <c r="T11" s="23">
        <v>1188.6</v>
      </c>
      <c r="U11" s="23">
        <v>1108.4</v>
      </c>
      <c r="V11" s="7">
        <v>1038.6</v>
      </c>
      <c r="W11" s="7">
        <v>992.2</v>
      </c>
      <c r="X11" s="7">
        <v>922.6</v>
      </c>
      <c r="Y11" s="18">
        <v>908.9</v>
      </c>
      <c r="Z11" s="7">
        <v>1018.5</v>
      </c>
    </row>
    <row r="12" spans="1:26" ht="15.75">
      <c r="A12" s="21" t="s">
        <v>67</v>
      </c>
      <c r="B12" s="58"/>
      <c r="C12" s="19"/>
      <c r="D12" s="19"/>
      <c r="E12" s="19"/>
      <c r="F12" s="19">
        <v>1</v>
      </c>
      <c r="G12" s="19" t="s">
        <v>230</v>
      </c>
      <c r="H12" s="19">
        <v>32</v>
      </c>
      <c r="I12" s="19">
        <v>21</v>
      </c>
      <c r="J12" s="19">
        <v>20</v>
      </c>
      <c r="K12" s="19">
        <v>135</v>
      </c>
      <c r="L12" s="11">
        <v>327</v>
      </c>
      <c r="M12" s="11">
        <v>360</v>
      </c>
      <c r="N12" s="11">
        <v>561</v>
      </c>
      <c r="O12" s="11">
        <v>265</v>
      </c>
      <c r="P12" s="11">
        <v>203</v>
      </c>
      <c r="Q12" s="11">
        <v>112</v>
      </c>
      <c r="R12" s="11">
        <v>48</v>
      </c>
      <c r="S12" s="11">
        <v>10</v>
      </c>
      <c r="T12" s="7">
        <v>15</v>
      </c>
      <c r="U12" s="7">
        <v>31</v>
      </c>
      <c r="V12" s="7">
        <v>29</v>
      </c>
      <c r="W12" s="7">
        <v>24</v>
      </c>
      <c r="X12" s="7">
        <v>31</v>
      </c>
      <c r="Y12" s="72">
        <v>33</v>
      </c>
      <c r="Z12" s="7">
        <v>8</v>
      </c>
    </row>
    <row r="13" spans="1:26" ht="12.75">
      <c r="A13" s="21" t="s">
        <v>68</v>
      </c>
      <c r="B13" s="58"/>
      <c r="C13" s="19"/>
      <c r="D13" s="19"/>
      <c r="E13" s="19"/>
      <c r="F13" s="19">
        <v>79.9</v>
      </c>
      <c r="G13" s="19">
        <v>96.8</v>
      </c>
      <c r="H13" s="19">
        <v>184.8</v>
      </c>
      <c r="I13" s="19">
        <v>190.1</v>
      </c>
      <c r="J13" s="19">
        <v>216.4</v>
      </c>
      <c r="K13" s="19">
        <v>243.6</v>
      </c>
      <c r="L13" s="11">
        <v>241.6</v>
      </c>
      <c r="M13" s="11">
        <v>189.6</v>
      </c>
      <c r="N13" s="11">
        <v>181.7</v>
      </c>
      <c r="O13" s="11">
        <v>150.1</v>
      </c>
      <c r="P13" s="11">
        <v>175.2</v>
      </c>
      <c r="Q13" s="23">
        <v>212</v>
      </c>
      <c r="R13" s="11">
        <v>231.2</v>
      </c>
      <c r="S13" s="11">
        <v>232.6</v>
      </c>
      <c r="T13" s="7">
        <v>238.5</v>
      </c>
      <c r="U13" s="7">
        <v>222.6</v>
      </c>
      <c r="V13" s="7">
        <v>215.2</v>
      </c>
      <c r="W13" s="18">
        <v>219</v>
      </c>
      <c r="X13" s="7">
        <v>231.5</v>
      </c>
      <c r="Y13" s="18">
        <v>254.7</v>
      </c>
      <c r="Z13" s="7">
        <v>236.9</v>
      </c>
    </row>
    <row r="14" spans="1:26" ht="25.5">
      <c r="A14" s="21" t="s">
        <v>69</v>
      </c>
      <c r="B14" s="58"/>
      <c r="C14" s="19"/>
      <c r="D14" s="19"/>
      <c r="E14" s="19"/>
      <c r="F14" s="22">
        <v>50</v>
      </c>
      <c r="G14" s="19">
        <v>47.7</v>
      </c>
      <c r="H14" s="19">
        <v>48</v>
      </c>
      <c r="I14" s="19">
        <v>52.4</v>
      </c>
      <c r="J14" s="19">
        <v>53.7</v>
      </c>
      <c r="K14" s="19">
        <v>52.7</v>
      </c>
      <c r="L14" s="11">
        <v>54.5</v>
      </c>
      <c r="M14" s="11">
        <v>56.8</v>
      </c>
      <c r="N14" s="11">
        <v>53.6</v>
      </c>
      <c r="O14" s="11">
        <v>26.5</v>
      </c>
      <c r="P14" s="11">
        <v>26.6</v>
      </c>
      <c r="Q14" s="11">
        <v>26.3</v>
      </c>
      <c r="R14" s="11">
        <v>25.6</v>
      </c>
      <c r="S14" s="11">
        <v>24.3</v>
      </c>
      <c r="T14" s="7">
        <v>27.5</v>
      </c>
      <c r="U14" s="7">
        <v>26.3</v>
      </c>
      <c r="V14" s="7">
        <v>27.3</v>
      </c>
      <c r="W14" s="18">
        <v>29.4</v>
      </c>
      <c r="X14" s="7">
        <v>28.2</v>
      </c>
      <c r="Y14" s="18">
        <v>28.4</v>
      </c>
      <c r="Z14" s="7">
        <v>26.7</v>
      </c>
    </row>
    <row r="15" spans="1:26" ht="38.25">
      <c r="A15" s="24" t="s">
        <v>70</v>
      </c>
      <c r="B15" s="58"/>
      <c r="C15" s="19"/>
      <c r="D15" s="19"/>
      <c r="E15" s="19"/>
      <c r="F15" s="19">
        <v>14.4</v>
      </c>
      <c r="G15" s="19">
        <v>13.1</v>
      </c>
      <c r="H15" s="19">
        <v>13.2</v>
      </c>
      <c r="I15" s="19">
        <v>14.4</v>
      </c>
      <c r="J15" s="19">
        <v>15.1</v>
      </c>
      <c r="K15" s="19">
        <v>15.4</v>
      </c>
      <c r="L15" s="129">
        <v>15.5</v>
      </c>
      <c r="M15" s="129">
        <v>16.1</v>
      </c>
      <c r="N15" s="129">
        <v>17.6</v>
      </c>
      <c r="O15" s="23">
        <v>16</v>
      </c>
      <c r="P15" s="11">
        <v>15.7</v>
      </c>
      <c r="Q15" s="11">
        <v>15.8</v>
      </c>
      <c r="R15" s="11">
        <v>15.5</v>
      </c>
      <c r="S15" s="11">
        <v>13.6</v>
      </c>
      <c r="T15" s="7">
        <v>10.6</v>
      </c>
      <c r="U15" s="7">
        <v>10.3</v>
      </c>
      <c r="V15" s="7">
        <v>10.9</v>
      </c>
      <c r="W15" s="7">
        <v>11.6</v>
      </c>
      <c r="X15" s="7">
        <v>10.9</v>
      </c>
      <c r="Y15" s="18">
        <v>10.6</v>
      </c>
      <c r="Z15" s="7">
        <v>9.5</v>
      </c>
    </row>
    <row r="16" spans="1:26" ht="12.75">
      <c r="A16" s="21" t="s">
        <v>71</v>
      </c>
      <c r="B16" s="58"/>
      <c r="C16" s="19"/>
      <c r="D16" s="19"/>
      <c r="E16" s="19"/>
      <c r="F16" s="19">
        <v>4.7</v>
      </c>
      <c r="G16" s="19">
        <v>5.3</v>
      </c>
      <c r="H16" s="19">
        <v>5.6</v>
      </c>
      <c r="I16" s="19">
        <v>5.8</v>
      </c>
      <c r="J16" s="19">
        <v>6.8</v>
      </c>
      <c r="K16" s="23">
        <v>7</v>
      </c>
      <c r="L16" s="11">
        <v>7.9</v>
      </c>
      <c r="M16" s="11">
        <v>7.3</v>
      </c>
      <c r="N16" s="11">
        <v>7.3</v>
      </c>
      <c r="O16" s="11">
        <v>8.9</v>
      </c>
      <c r="P16" s="11">
        <v>9.8</v>
      </c>
      <c r="Q16" s="11">
        <v>11.1</v>
      </c>
      <c r="R16" s="11">
        <v>11.6</v>
      </c>
      <c r="S16" s="11">
        <v>12.5</v>
      </c>
      <c r="T16" s="7">
        <v>13.1</v>
      </c>
      <c r="U16" s="18">
        <v>12</v>
      </c>
      <c r="V16" s="18">
        <v>11</v>
      </c>
      <c r="W16" s="7">
        <v>9.8</v>
      </c>
      <c r="X16" s="7">
        <v>11.5</v>
      </c>
      <c r="Y16" s="18">
        <v>11.9</v>
      </c>
      <c r="Z16" s="7">
        <v>13.3</v>
      </c>
    </row>
    <row r="17" spans="1:26" ht="25.5">
      <c r="A17" s="31" t="s">
        <v>72</v>
      </c>
      <c r="B17" s="10">
        <v>956.3</v>
      </c>
      <c r="C17" s="22">
        <v>1149</v>
      </c>
      <c r="D17" s="19">
        <v>1262.6</v>
      </c>
      <c r="E17" s="19">
        <v>1441.6</v>
      </c>
      <c r="F17" s="19">
        <v>1595.5</v>
      </c>
      <c r="G17" s="19">
        <v>1618.4</v>
      </c>
      <c r="H17" s="19">
        <v>1372.2</v>
      </c>
      <c r="I17" s="19">
        <v>1481.5</v>
      </c>
      <c r="J17" s="19">
        <v>1716.7</v>
      </c>
      <c r="K17" s="19">
        <v>1741.4</v>
      </c>
      <c r="L17" s="19">
        <v>1644.2</v>
      </c>
      <c r="M17" s="19">
        <v>1257.7</v>
      </c>
      <c r="N17" s="19">
        <v>1236.7</v>
      </c>
      <c r="O17" s="11">
        <v>1222.5</v>
      </c>
      <c r="P17" s="11">
        <v>1297.1</v>
      </c>
      <c r="Q17" s="11">
        <v>1360.9</v>
      </c>
      <c r="R17" s="11">
        <v>1317.6</v>
      </c>
      <c r="S17" s="11">
        <v>1256.2</v>
      </c>
      <c r="T17" s="7">
        <v>1219.8</v>
      </c>
      <c r="U17" s="7">
        <v>1111.1</v>
      </c>
      <c r="V17" s="7">
        <v>1041.3</v>
      </c>
      <c r="W17" s="7">
        <v>1010.9</v>
      </c>
      <c r="X17" s="7">
        <v>1012.6</v>
      </c>
      <c r="Y17" s="18">
        <v>1006</v>
      </c>
      <c r="Z17" s="7">
        <v>1075.3</v>
      </c>
    </row>
    <row r="18" spans="1:26" ht="38.25">
      <c r="A18" s="31" t="s">
        <v>73</v>
      </c>
      <c r="B18" s="10">
        <v>593.8</v>
      </c>
      <c r="C18" s="19">
        <v>661.4</v>
      </c>
      <c r="D18" s="19">
        <v>792.4</v>
      </c>
      <c r="E18" s="19">
        <v>924.6</v>
      </c>
      <c r="F18" s="19">
        <v>1035.8</v>
      </c>
      <c r="G18" s="19">
        <v>1111.1</v>
      </c>
      <c r="H18" s="19">
        <v>1013.4</v>
      </c>
      <c r="I18" s="19">
        <v>1071.1</v>
      </c>
      <c r="J18" s="19">
        <v>1223.3</v>
      </c>
      <c r="K18" s="19">
        <v>1183.6</v>
      </c>
      <c r="L18" s="19">
        <v>1244.2</v>
      </c>
      <c r="M18" s="19">
        <v>859.3</v>
      </c>
      <c r="N18" s="19">
        <v>773.9</v>
      </c>
      <c r="O18" s="11">
        <v>793.9</v>
      </c>
      <c r="P18" s="11">
        <v>878.9</v>
      </c>
      <c r="Q18" s="11">
        <v>909.9</v>
      </c>
      <c r="R18" s="22">
        <v>929</v>
      </c>
      <c r="S18" s="11">
        <v>925.2</v>
      </c>
      <c r="T18" s="7">
        <v>892.2</v>
      </c>
      <c r="U18" s="7">
        <v>845.1</v>
      </c>
      <c r="V18" s="7">
        <v>782.3</v>
      </c>
      <c r="W18" s="7">
        <v>739.3</v>
      </c>
      <c r="X18" s="7">
        <v>735.6</v>
      </c>
      <c r="Y18" s="18">
        <v>719.3</v>
      </c>
      <c r="Z18" s="7">
        <v>733.6</v>
      </c>
    </row>
    <row r="19" spans="1:26" ht="25.5">
      <c r="A19" s="31" t="s">
        <v>74</v>
      </c>
      <c r="B19" s="10">
        <v>721.7</v>
      </c>
      <c r="C19" s="19">
        <v>750.3</v>
      </c>
      <c r="D19" s="19">
        <v>842.3</v>
      </c>
      <c r="E19" s="22">
        <v>929</v>
      </c>
      <c r="F19" s="22">
        <v>1018</v>
      </c>
      <c r="G19" s="19">
        <v>1047.9</v>
      </c>
      <c r="H19" s="19">
        <v>1018.3</v>
      </c>
      <c r="I19" s="19">
        <v>1014.5</v>
      </c>
      <c r="J19" s="19">
        <v>1060.4</v>
      </c>
      <c r="K19" s="19">
        <v>925.1</v>
      </c>
      <c r="L19" s="19">
        <v>980.2</v>
      </c>
      <c r="M19" s="19">
        <v>877.4</v>
      </c>
      <c r="N19" s="22">
        <v>847</v>
      </c>
      <c r="O19" s="11">
        <v>763.1</v>
      </c>
      <c r="P19" s="11">
        <v>823.4</v>
      </c>
      <c r="Q19" s="11">
        <v>871.6</v>
      </c>
      <c r="R19" s="11">
        <v>883.4</v>
      </c>
      <c r="S19" s="11">
        <v>887.8</v>
      </c>
      <c r="T19" s="7">
        <v>864.2</v>
      </c>
      <c r="U19" s="7">
        <v>819.3</v>
      </c>
      <c r="V19" s="7">
        <v>755.6</v>
      </c>
      <c r="W19" s="7">
        <v>701.9</v>
      </c>
      <c r="X19" s="7">
        <v>677.3</v>
      </c>
      <c r="Y19" s="18">
        <v>665.6</v>
      </c>
      <c r="Z19" s="7">
        <v>639.9</v>
      </c>
    </row>
    <row r="20" spans="1:26" ht="19.5" customHeight="1">
      <c r="A20" s="423" t="s">
        <v>75</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row>
  </sheetData>
  <sheetProtection selectLockedCells="1" selectUnlockedCells="1"/>
  <mergeCells count="3">
    <mergeCell ref="A1:Z1"/>
    <mergeCell ref="A3:Z3"/>
    <mergeCell ref="A20:Z20"/>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V505"/>
  <sheetViews>
    <sheetView zoomScalePageLayoutView="0" workbookViewId="0" topLeftCell="A1">
      <pane xSplit="1" ySplit="3" topLeftCell="B4" activePane="bottomRight" state="frozen"/>
      <selection pane="topLeft" activeCell="A1" sqref="A1"/>
      <selection pane="topRight" activeCell="B1" sqref="B1"/>
      <selection pane="bottomLeft" activeCell="A496" sqref="A496"/>
      <selection pane="bottomRight" activeCell="B2" sqref="B2"/>
    </sheetView>
  </sheetViews>
  <sheetFormatPr defaultColWidth="9.00390625" defaultRowHeight="12.75"/>
  <cols>
    <col min="1" max="1" width="35.125" style="0" customWidth="1"/>
    <col min="2" max="4" width="9.25390625" style="0" customWidth="1"/>
    <col min="5" max="9" width="9.625" style="0" customWidth="1"/>
    <col min="10" max="10" width="11.375" style="0" customWidth="1"/>
    <col min="11" max="11" width="10.875" style="0" customWidth="1"/>
    <col min="12" max="12" width="11.125" style="0" customWidth="1"/>
    <col min="13" max="13" width="11.00390625" style="0" customWidth="1"/>
    <col min="14" max="14" width="10.75390625" style="0" customWidth="1"/>
    <col min="15" max="15" width="10.875" style="0" customWidth="1"/>
    <col min="16" max="16" width="10.625" style="0" customWidth="1"/>
    <col min="17" max="17" width="11.00390625" style="0" customWidth="1"/>
    <col min="18" max="18" width="10.875" style="0" customWidth="1"/>
    <col min="19" max="19" width="11.625" style="0" customWidth="1"/>
    <col min="20" max="20" width="10.75390625" style="0" customWidth="1"/>
    <col min="21" max="21" width="12.00390625" style="0" customWidth="1"/>
    <col min="22" max="22" width="13.375" style="0" customWidth="1"/>
    <col min="23" max="23" width="13.625" style="0" customWidth="1"/>
    <col min="24" max="24" width="12.75390625" style="0" customWidth="1"/>
    <col min="25" max="25" width="11.75390625" style="0" customWidth="1"/>
    <col min="26" max="26" width="12.0039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4.2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76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2.75">
      <c r="A4" s="30" t="s">
        <v>77</v>
      </c>
    </row>
    <row r="5" spans="1:26" ht="25.5">
      <c r="A5" s="99" t="s">
        <v>1868</v>
      </c>
      <c r="B5" s="132">
        <v>1.4</v>
      </c>
      <c r="C5" s="132">
        <v>19</v>
      </c>
      <c r="D5" s="132">
        <v>171.5</v>
      </c>
      <c r="E5" s="132">
        <v>610.7</v>
      </c>
      <c r="F5" s="132">
        <v>1428.5</v>
      </c>
      <c r="G5" s="132">
        <v>2007.8</v>
      </c>
      <c r="H5" s="132">
        <v>2342.5</v>
      </c>
      <c r="I5" s="132">
        <v>2629.6</v>
      </c>
      <c r="J5" s="132">
        <v>4823.2</v>
      </c>
      <c r="K5" s="132">
        <v>7305.6</v>
      </c>
      <c r="L5" s="132">
        <v>8943.6</v>
      </c>
      <c r="M5" s="132">
        <v>10830.535114639999</v>
      </c>
      <c r="N5" s="132">
        <v>13208.233779341961</v>
      </c>
      <c r="O5" s="132">
        <v>17027.190860304043</v>
      </c>
      <c r="P5" s="132">
        <v>21609.765489326972</v>
      </c>
      <c r="Q5" s="132">
        <v>26917.201375099718</v>
      </c>
      <c r="R5" s="132">
        <v>33247.51322882211</v>
      </c>
      <c r="S5" s="132">
        <v>41276.8</v>
      </c>
      <c r="T5" s="132">
        <v>38807.218574756174</v>
      </c>
      <c r="U5" s="132">
        <v>46308.541189918156</v>
      </c>
      <c r="V5" s="132">
        <v>59698.117375795715</v>
      </c>
      <c r="W5" s="132">
        <v>66926.86334406349</v>
      </c>
      <c r="X5" s="132">
        <v>71016.72868082915</v>
      </c>
      <c r="Y5" s="23">
        <v>77945.07152491123</v>
      </c>
      <c r="Z5" s="23">
        <v>80804.31017333442</v>
      </c>
    </row>
    <row r="6" spans="1:26" ht="28.5">
      <c r="A6" s="49" t="s">
        <v>78</v>
      </c>
      <c r="B6" s="132">
        <v>9.4</v>
      </c>
      <c r="C6" s="132">
        <v>128</v>
      </c>
      <c r="D6" s="132">
        <v>1155.3</v>
      </c>
      <c r="E6" s="132">
        <v>4115.3</v>
      </c>
      <c r="F6" s="132">
        <v>9627.7</v>
      </c>
      <c r="G6" s="132">
        <v>13551.7</v>
      </c>
      <c r="H6" s="132">
        <v>15836.9</v>
      </c>
      <c r="I6" s="132">
        <v>17807.3</v>
      </c>
      <c r="J6" s="132">
        <v>32763.2</v>
      </c>
      <c r="K6" s="132">
        <v>49834.9</v>
      </c>
      <c r="L6" s="132">
        <v>61267.3</v>
      </c>
      <c r="M6" s="132">
        <v>74535.79237432599</v>
      </c>
      <c r="N6" s="132">
        <v>91312.5473438119</v>
      </c>
      <c r="O6" s="132">
        <v>118189.13083869797</v>
      </c>
      <c r="P6" s="132">
        <v>150570.95921463627</v>
      </c>
      <c r="Q6" s="132">
        <v>188166.86249332962</v>
      </c>
      <c r="R6" s="132">
        <v>232817.38515906446</v>
      </c>
      <c r="S6" s="132">
        <v>289170.27469637356</v>
      </c>
      <c r="T6" s="132">
        <v>271787.11854222644</v>
      </c>
      <c r="U6" s="132">
        <v>324177.20442555763</v>
      </c>
      <c r="V6" s="132">
        <v>417583.5073445093</v>
      </c>
      <c r="W6" s="132">
        <v>467360.7473199536</v>
      </c>
      <c r="X6" s="132">
        <v>494865.9727759553</v>
      </c>
      <c r="Y6" s="132">
        <v>533539.21873756</v>
      </c>
      <c r="Z6" s="23">
        <v>551919.393503366</v>
      </c>
    </row>
    <row r="7" spans="1:26" ht="26.25" customHeight="1">
      <c r="A7" s="169" t="s">
        <v>79</v>
      </c>
      <c r="B7" s="132">
        <v>95</v>
      </c>
      <c r="C7" s="132">
        <v>85.5</v>
      </c>
      <c r="D7" s="132">
        <v>91.3</v>
      </c>
      <c r="E7" s="132">
        <v>87.3</v>
      </c>
      <c r="F7" s="132">
        <v>95.9</v>
      </c>
      <c r="G7" s="132">
        <v>96.4</v>
      </c>
      <c r="H7" s="132">
        <v>101.4</v>
      </c>
      <c r="I7" s="132">
        <v>94.7</v>
      </c>
      <c r="J7" s="132">
        <v>106.4</v>
      </c>
      <c r="K7" s="132">
        <v>110</v>
      </c>
      <c r="L7" s="132">
        <v>105.1</v>
      </c>
      <c r="M7" s="132">
        <v>104.74378229675642</v>
      </c>
      <c r="N7" s="132">
        <v>107.29585433062172</v>
      </c>
      <c r="O7" s="132">
        <v>107.17594919269399</v>
      </c>
      <c r="P7" s="132">
        <v>106.37618702701528</v>
      </c>
      <c r="Q7" s="132">
        <v>108.15343197291236</v>
      </c>
      <c r="R7" s="132">
        <v>108.53508020907745</v>
      </c>
      <c r="S7" s="132">
        <v>105.2</v>
      </c>
      <c r="T7" s="132">
        <v>92.2</v>
      </c>
      <c r="U7" s="132">
        <v>104.50372562559468</v>
      </c>
      <c r="V7" s="132">
        <v>104.26417656499514</v>
      </c>
      <c r="W7" s="132">
        <v>103.50685617084538</v>
      </c>
      <c r="X7" s="132">
        <v>101.27896456234969</v>
      </c>
      <c r="Y7" s="23">
        <v>100.74665085638028</v>
      </c>
      <c r="Z7" s="11">
        <v>96.3</v>
      </c>
    </row>
    <row r="8" spans="1:26" ht="19.5" customHeight="1">
      <c r="A8" s="169" t="s">
        <v>80</v>
      </c>
      <c r="B8" s="132">
        <v>228.6</v>
      </c>
      <c r="C8" s="132">
        <v>1589.5</v>
      </c>
      <c r="D8" s="132">
        <v>988.4</v>
      </c>
      <c r="E8" s="132">
        <v>407.9</v>
      </c>
      <c r="F8" s="132">
        <v>243.9</v>
      </c>
      <c r="G8" s="132">
        <v>145.8</v>
      </c>
      <c r="H8" s="132">
        <v>115.1</v>
      </c>
      <c r="I8" s="132">
        <v>118.6</v>
      </c>
      <c r="J8" s="132">
        <v>172.5</v>
      </c>
      <c r="K8" s="132">
        <v>137.6</v>
      </c>
      <c r="L8" s="132">
        <v>116.5</v>
      </c>
      <c r="M8" s="132">
        <f>M5/L5/M7*10000</f>
        <v>115.61369868859425</v>
      </c>
      <c r="N8" s="132">
        <v>113.780061468852</v>
      </c>
      <c r="O8" s="132">
        <v>120.28207692821789</v>
      </c>
      <c r="P8" s="132">
        <v>119.30609483586852</v>
      </c>
      <c r="Q8" s="132">
        <v>115.17004710509624</v>
      </c>
      <c r="R8" s="132">
        <v>113.80442067974062</v>
      </c>
      <c r="S8" s="132">
        <v>118</v>
      </c>
      <c r="T8" s="132">
        <f>T5/S5/T7*10000</f>
        <v>101.97074084684384</v>
      </c>
      <c r="U8" s="132">
        <f>U5/T5/U7*10000</f>
        <v>114.18703858135447</v>
      </c>
      <c r="V8" s="90" t="s">
        <v>377</v>
      </c>
      <c r="W8" s="132">
        <v>108.3</v>
      </c>
      <c r="X8" s="132">
        <v>104.8</v>
      </c>
      <c r="Y8" s="90" t="s">
        <v>377</v>
      </c>
      <c r="Z8" s="132">
        <v>107.7</v>
      </c>
    </row>
    <row r="9" spans="1:26" ht="27.75" customHeight="1">
      <c r="A9" s="169" t="s">
        <v>81</v>
      </c>
      <c r="B9" s="132">
        <v>84.96281188859129</v>
      </c>
      <c r="C9" s="132">
        <v>72.64320416474555</v>
      </c>
      <c r="D9" s="132">
        <v>66.3232454024127</v>
      </c>
      <c r="E9" s="132">
        <v>57.900193236306286</v>
      </c>
      <c r="F9" s="132">
        <v>55.52628531361773</v>
      </c>
      <c r="G9" s="132">
        <v>53.523026490351114</v>
      </c>
      <c r="H9" s="132">
        <v>54.26225724862811</v>
      </c>
      <c r="I9" s="132">
        <v>51.36201333071978</v>
      </c>
      <c r="J9" s="132">
        <v>54.624066158482</v>
      </c>
      <c r="K9" s="132">
        <v>60.111412603403146</v>
      </c>
      <c r="L9" s="132">
        <v>63.17175626082794</v>
      </c>
      <c r="M9" s="132">
        <v>66.16848685087918</v>
      </c>
      <c r="N9" s="132">
        <v>71</v>
      </c>
      <c r="O9" s="132">
        <v>76.1</v>
      </c>
      <c r="P9" s="132">
        <v>80.9</v>
      </c>
      <c r="Q9" s="132">
        <v>87.5</v>
      </c>
      <c r="R9" s="132">
        <v>95</v>
      </c>
      <c r="S9" s="132">
        <v>100</v>
      </c>
      <c r="T9" s="132">
        <v>92.2</v>
      </c>
      <c r="U9" s="132">
        <v>96.3306093956522</v>
      </c>
      <c r="V9" s="132">
        <v>100</v>
      </c>
      <c r="W9" s="132">
        <v>103.5</v>
      </c>
      <c r="X9" s="132">
        <v>104.8</v>
      </c>
      <c r="Y9" s="132">
        <v>105.6</v>
      </c>
      <c r="Z9" s="132">
        <v>101.6</v>
      </c>
    </row>
    <row r="10" spans="1:26" ht="24.75" customHeight="1">
      <c r="A10" s="427" t="s">
        <v>82</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row>
    <row r="11" spans="1:26" ht="15" customHeight="1">
      <c r="A11" s="434" t="s">
        <v>83</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row>
    <row r="12" ht="25.5">
      <c r="A12" s="42" t="s">
        <v>84</v>
      </c>
    </row>
    <row r="13" spans="1:26" ht="12.75">
      <c r="A13" s="25" t="s">
        <v>85</v>
      </c>
      <c r="B13" s="11">
        <v>2844.8</v>
      </c>
      <c r="C13" s="132">
        <v>48591.6</v>
      </c>
      <c r="D13" s="132">
        <v>373338.4</v>
      </c>
      <c r="E13" s="132">
        <v>1233905.3</v>
      </c>
      <c r="F13" s="132">
        <v>3246420</v>
      </c>
      <c r="G13" s="132">
        <v>4417435.9</v>
      </c>
      <c r="H13" s="132">
        <v>5069837.4</v>
      </c>
      <c r="I13" s="132">
        <v>5465974.2</v>
      </c>
      <c r="J13" s="132">
        <v>10060912</v>
      </c>
      <c r="K13" s="132">
        <v>15141463.9</v>
      </c>
      <c r="L13" s="132">
        <v>19186204.8</v>
      </c>
      <c r="M13" s="132">
        <f aca="true" t="shared" si="0" ref="M13:R13">M14+M15+M16-M17</f>
        <v>22885944.090700004</v>
      </c>
      <c r="N13" s="132">
        <f t="shared" si="0"/>
        <v>28015493.177761286</v>
      </c>
      <c r="O13" s="132">
        <f t="shared" si="0"/>
        <v>35432909.88705805</v>
      </c>
      <c r="P13" s="132">
        <f t="shared" si="0"/>
        <v>44760977.10056731</v>
      </c>
      <c r="Q13" s="132">
        <f t="shared" si="0"/>
        <v>55817144.12418965</v>
      </c>
      <c r="R13" s="132">
        <f t="shared" si="0"/>
        <v>69677385.29277267</v>
      </c>
      <c r="S13" s="132">
        <v>86806795.24581128</v>
      </c>
      <c r="T13" s="132">
        <f aca="true" t="shared" si="1" ref="T13:Z13">T14+T15+T16-T17</f>
        <v>81046669.89480995</v>
      </c>
      <c r="U13" s="132">
        <f t="shared" si="1"/>
        <v>98112692.60000001</v>
      </c>
      <c r="V13" s="132">
        <f t="shared" si="1"/>
        <v>121324023.60000001</v>
      </c>
      <c r="W13" s="132">
        <f t="shared" si="1"/>
        <v>135471883.6</v>
      </c>
      <c r="X13" s="132">
        <f t="shared" si="1"/>
        <v>145759539.9</v>
      </c>
      <c r="Y13" s="132">
        <f t="shared" si="1"/>
        <v>157608678.9</v>
      </c>
      <c r="Z13" s="132">
        <f t="shared" si="1"/>
        <v>166611083.10000002</v>
      </c>
    </row>
    <row r="14" spans="1:26" ht="12.75">
      <c r="A14" s="97" t="s">
        <v>86</v>
      </c>
      <c r="B14" s="129">
        <v>2612.1</v>
      </c>
      <c r="C14" s="132">
        <v>39083.7</v>
      </c>
      <c r="D14" s="132">
        <v>305481</v>
      </c>
      <c r="E14" s="132">
        <v>1044341.5</v>
      </c>
      <c r="F14" s="132">
        <v>2767620.5</v>
      </c>
      <c r="G14" s="132">
        <v>3799125.9</v>
      </c>
      <c r="H14" s="132">
        <v>4327531.3</v>
      </c>
      <c r="I14" s="132">
        <v>4573977.1</v>
      </c>
      <c r="J14" s="132">
        <v>8303202.6</v>
      </c>
      <c r="K14" s="132">
        <v>12552211.7</v>
      </c>
      <c r="L14" s="132">
        <v>15922787.8</v>
      </c>
      <c r="M14" s="132">
        <v>18990498.6</v>
      </c>
      <c r="N14" s="132">
        <v>23273089.514141288</v>
      </c>
      <c r="O14" s="132">
        <v>29490622.55727805</v>
      </c>
      <c r="P14" s="132">
        <v>37020601.97052376</v>
      </c>
      <c r="Q14" s="132">
        <v>46223866.54621788</v>
      </c>
      <c r="R14" s="132">
        <v>57752132.463831335</v>
      </c>
      <c r="S14" s="132">
        <v>71601657.85709122</v>
      </c>
      <c r="T14" s="132">
        <v>68116448</v>
      </c>
      <c r="U14" s="132">
        <v>82054614.9</v>
      </c>
      <c r="V14" s="132">
        <v>101114857.1</v>
      </c>
      <c r="W14" s="132">
        <v>112517362</v>
      </c>
      <c r="X14" s="132">
        <v>121574167.8</v>
      </c>
      <c r="Y14" s="132">
        <v>131020146.7</v>
      </c>
      <c r="Z14" s="132">
        <v>141035997.8</v>
      </c>
    </row>
    <row r="15" spans="1:26" ht="12.75">
      <c r="A15" s="97" t="s">
        <v>87</v>
      </c>
      <c r="B15" s="11">
        <v>181.6</v>
      </c>
      <c r="C15" s="132">
        <v>9173.2</v>
      </c>
      <c r="D15" s="132">
        <v>52300</v>
      </c>
      <c r="E15" s="132">
        <v>141665.5</v>
      </c>
      <c r="F15" s="132">
        <v>369902.7</v>
      </c>
      <c r="G15" s="132">
        <v>438694</v>
      </c>
      <c r="H15" s="132">
        <v>527711.4</v>
      </c>
      <c r="I15" s="132">
        <v>645633.8</v>
      </c>
      <c r="J15" s="132">
        <v>1262349.2</v>
      </c>
      <c r="K15" s="132">
        <v>1755804.7</v>
      </c>
      <c r="L15" s="132">
        <v>2165927.7</v>
      </c>
      <c r="M15" s="132">
        <v>2646204.1</v>
      </c>
      <c r="N15" s="132">
        <v>3153920.2</v>
      </c>
      <c r="O15" s="132">
        <v>3773863.5</v>
      </c>
      <c r="P15" s="132">
        <v>4648275.4</v>
      </c>
      <c r="Q15" s="132">
        <v>5653419.9</v>
      </c>
      <c r="R15" s="132">
        <v>7162210.8</v>
      </c>
      <c r="S15" s="132">
        <v>9110986.5</v>
      </c>
      <c r="T15" s="89">
        <v>7954327.1</v>
      </c>
      <c r="U15" s="89">
        <v>9789614</v>
      </c>
      <c r="V15" s="132">
        <v>12010756.9</v>
      </c>
      <c r="W15" s="132">
        <v>13786871.7</v>
      </c>
      <c r="X15" s="132">
        <v>14920926.9</v>
      </c>
      <c r="Y15" s="132">
        <v>16296386.2</v>
      </c>
      <c r="Z15" s="132">
        <v>17135463.9</v>
      </c>
    </row>
    <row r="16" spans="1:26" ht="12.75">
      <c r="A16" s="97" t="s">
        <v>88</v>
      </c>
      <c r="B16" s="129">
        <v>141.1</v>
      </c>
      <c r="C16" s="132">
        <v>3592</v>
      </c>
      <c r="D16" s="132">
        <v>26028.6</v>
      </c>
      <c r="E16" s="132">
        <v>71923.4</v>
      </c>
      <c r="F16" s="132">
        <v>184071.2</v>
      </c>
      <c r="G16" s="132">
        <v>269095</v>
      </c>
      <c r="H16" s="132">
        <v>320255.8</v>
      </c>
      <c r="I16" s="132">
        <v>338824.5</v>
      </c>
      <c r="J16" s="132">
        <v>613854.6</v>
      </c>
      <c r="K16" s="132">
        <v>980880.4</v>
      </c>
      <c r="L16" s="132">
        <v>1268911.4</v>
      </c>
      <c r="M16" s="132">
        <v>1415153.0384000002</v>
      </c>
      <c r="N16" s="132">
        <v>1775123.1996999998</v>
      </c>
      <c r="O16" s="132">
        <v>2352124.5558</v>
      </c>
      <c r="P16" s="132">
        <v>3248224.8369999994</v>
      </c>
      <c r="Q16" s="132">
        <v>4090102.5095</v>
      </c>
      <c r="R16" s="132">
        <v>4977558.694</v>
      </c>
      <c r="S16" s="132">
        <v>6323848.443</v>
      </c>
      <c r="T16" s="132">
        <v>5202132.894809948</v>
      </c>
      <c r="U16" s="132">
        <v>6462567.9</v>
      </c>
      <c r="V16" s="132">
        <v>8413321.9</v>
      </c>
      <c r="W16" s="132">
        <v>9411798.2</v>
      </c>
      <c r="X16" s="132">
        <v>9510857.899999999</v>
      </c>
      <c r="Y16" s="132">
        <v>10550847.799999999</v>
      </c>
      <c r="Z16" s="132">
        <v>8738499.6</v>
      </c>
    </row>
    <row r="17" spans="1:26" ht="15.75">
      <c r="A17" s="97" t="s">
        <v>89</v>
      </c>
      <c r="B17" s="132">
        <v>90</v>
      </c>
      <c r="C17" s="132">
        <v>3257.3</v>
      </c>
      <c r="D17" s="132">
        <v>10471.2</v>
      </c>
      <c r="E17" s="132">
        <v>24025.1</v>
      </c>
      <c r="F17" s="132">
        <v>75174.4</v>
      </c>
      <c r="G17" s="132">
        <v>89479</v>
      </c>
      <c r="H17" s="132">
        <v>105661.1</v>
      </c>
      <c r="I17" s="132">
        <v>92461.2</v>
      </c>
      <c r="J17" s="132">
        <v>118494.4</v>
      </c>
      <c r="K17" s="132">
        <v>147432.9</v>
      </c>
      <c r="L17" s="132">
        <v>171422.1</v>
      </c>
      <c r="M17" s="132">
        <v>165911.64770000003</v>
      </c>
      <c r="N17" s="132">
        <v>186639.73607999997</v>
      </c>
      <c r="O17" s="132">
        <v>183700.72601999997</v>
      </c>
      <c r="P17" s="132">
        <v>156125.10695644305</v>
      </c>
      <c r="Q17" s="132">
        <v>150244.83152822297</v>
      </c>
      <c r="R17" s="132">
        <v>214516.66505867</v>
      </c>
      <c r="S17" s="132">
        <v>229697.55427993997</v>
      </c>
      <c r="T17" s="132">
        <v>226238.1</v>
      </c>
      <c r="U17" s="132">
        <v>194104.2</v>
      </c>
      <c r="V17" s="132">
        <v>214912.3</v>
      </c>
      <c r="W17" s="132">
        <v>244148.3</v>
      </c>
      <c r="X17" s="132">
        <v>246412.7</v>
      </c>
      <c r="Y17" s="132">
        <v>258701.8</v>
      </c>
      <c r="Z17" s="132">
        <v>298878.2</v>
      </c>
    </row>
    <row r="18" spans="1:26" ht="12.75">
      <c r="A18" s="25" t="s">
        <v>90</v>
      </c>
      <c r="B18" s="11">
        <v>2844.8</v>
      </c>
      <c r="C18" s="132">
        <v>48591.6</v>
      </c>
      <c r="D18" s="132">
        <v>373338.4</v>
      </c>
      <c r="E18" s="132">
        <v>1233905.3</v>
      </c>
      <c r="F18" s="132">
        <v>3246420</v>
      </c>
      <c r="G18" s="132">
        <v>4417435.9</v>
      </c>
      <c r="H18" s="132">
        <v>5069837.4</v>
      </c>
      <c r="I18" s="132">
        <v>5465974.2</v>
      </c>
      <c r="J18" s="132">
        <v>10060912</v>
      </c>
      <c r="K18" s="132">
        <v>15141463.9</v>
      </c>
      <c r="L18" s="132">
        <v>19186204.8</v>
      </c>
      <c r="M18" s="132">
        <f aca="true" t="shared" si="2" ref="M18:R18">SUM(M19:M23)</f>
        <v>22885944.090700004</v>
      </c>
      <c r="N18" s="132">
        <f t="shared" si="2"/>
        <v>28015493.19841933</v>
      </c>
      <c r="O18" s="132">
        <f t="shared" si="2"/>
        <v>35432909.92634861</v>
      </c>
      <c r="P18" s="132">
        <f t="shared" si="2"/>
        <v>44760977.11124034</v>
      </c>
      <c r="Q18" s="132">
        <f t="shared" si="2"/>
        <v>55817144.149089955</v>
      </c>
      <c r="R18" s="132">
        <f t="shared" si="2"/>
        <v>69677385.26395056</v>
      </c>
      <c r="S18" s="132">
        <v>86806795.25878099</v>
      </c>
      <c r="T18" s="132">
        <f aca="true" t="shared" si="3" ref="T18:Z18">SUM(T19:T23)</f>
        <v>81046669.89480996</v>
      </c>
      <c r="U18" s="132">
        <f t="shared" si="3"/>
        <v>98112692.6</v>
      </c>
      <c r="V18" s="132">
        <f t="shared" si="3"/>
        <v>121324023.6</v>
      </c>
      <c r="W18" s="132">
        <f t="shared" si="3"/>
        <v>135471883.60000002</v>
      </c>
      <c r="X18" s="132">
        <f t="shared" si="3"/>
        <v>145759539.9</v>
      </c>
      <c r="Y18" s="132">
        <f t="shared" si="3"/>
        <v>157608678.9</v>
      </c>
      <c r="Z18" s="132">
        <f t="shared" si="3"/>
        <v>166611083.1</v>
      </c>
    </row>
    <row r="19" spans="1:26" ht="12.75">
      <c r="A19" s="97" t="s">
        <v>91</v>
      </c>
      <c r="B19" s="129">
        <v>1264.7</v>
      </c>
      <c r="C19" s="132">
        <v>20412.9</v>
      </c>
      <c r="D19" s="132">
        <v>149528.9</v>
      </c>
      <c r="E19" s="132">
        <v>481494.6</v>
      </c>
      <c r="F19" s="132">
        <v>1447995.2</v>
      </c>
      <c r="G19" s="132">
        <v>1970916.8</v>
      </c>
      <c r="H19" s="132">
        <v>2199612</v>
      </c>
      <c r="I19" s="132">
        <v>2190717.4</v>
      </c>
      <c r="J19" s="132">
        <v>3975329.3</v>
      </c>
      <c r="K19" s="132">
        <v>6080012.9</v>
      </c>
      <c r="L19" s="132">
        <v>8076694.7</v>
      </c>
      <c r="M19" s="132">
        <v>9409204.9</v>
      </c>
      <c r="N19" s="132">
        <v>11653339.198419327</v>
      </c>
      <c r="O19" s="132">
        <v>14631855.526348613</v>
      </c>
      <c r="P19" s="132">
        <v>18502936.211240344</v>
      </c>
      <c r="Q19" s="132">
        <v>23246522.849089954</v>
      </c>
      <c r="R19" s="132">
        <v>29267661.263950557</v>
      </c>
      <c r="S19" s="132">
        <v>36418959.55878099</v>
      </c>
      <c r="T19" s="132">
        <v>34285124.2</v>
      </c>
      <c r="U19" s="132">
        <v>42014537.4</v>
      </c>
      <c r="V19" s="132">
        <v>49615149.3</v>
      </c>
      <c r="W19" s="132">
        <v>54758148.6</v>
      </c>
      <c r="X19" s="132">
        <v>59821884.3</v>
      </c>
      <c r="Y19" s="132">
        <v>63367221.2</v>
      </c>
      <c r="Z19" s="132">
        <v>68671309</v>
      </c>
    </row>
    <row r="20" spans="1:26" ht="12.75">
      <c r="A20" s="97" t="s">
        <v>466</v>
      </c>
      <c r="B20" s="11">
        <v>855.4</v>
      </c>
      <c r="C20" s="132">
        <v>9183.6</v>
      </c>
      <c r="D20" s="132">
        <v>106755.4</v>
      </c>
      <c r="E20" s="132">
        <v>422052.7</v>
      </c>
      <c r="F20" s="132">
        <v>1016594.3</v>
      </c>
      <c r="G20" s="132">
        <v>1435869.8</v>
      </c>
      <c r="H20" s="132">
        <v>1776137.6</v>
      </c>
      <c r="I20" s="132">
        <v>2003790.1</v>
      </c>
      <c r="J20" s="132">
        <v>3285678.1</v>
      </c>
      <c r="K20" s="132">
        <v>4476850.9</v>
      </c>
      <c r="L20" s="132">
        <v>5886860.6</v>
      </c>
      <c r="M20" s="106">
        <v>7484115.5</v>
      </c>
      <c r="N20" s="129">
        <v>9058687.6</v>
      </c>
      <c r="O20" s="132">
        <v>11477849.6</v>
      </c>
      <c r="P20" s="132">
        <v>14438149.2</v>
      </c>
      <c r="Q20" s="132">
        <v>17809740.7</v>
      </c>
      <c r="R20" s="132">
        <v>21968579.5</v>
      </c>
      <c r="S20" s="132">
        <v>27543511.4</v>
      </c>
      <c r="T20" s="132">
        <v>29269625.1</v>
      </c>
      <c r="U20" s="132">
        <v>32514673.2</v>
      </c>
      <c r="V20" s="132">
        <v>41061650.3</v>
      </c>
      <c r="W20" s="132">
        <v>47084459.2</v>
      </c>
      <c r="X20" s="132">
        <v>52323883.5</v>
      </c>
      <c r="Y20" s="132">
        <v>56487581.5</v>
      </c>
      <c r="Z20" s="132">
        <v>59067258</v>
      </c>
    </row>
    <row r="21" spans="1:26" ht="12.75">
      <c r="A21" s="97" t="s">
        <v>92</v>
      </c>
      <c r="B21" s="11">
        <v>507.2</v>
      </c>
      <c r="C21" s="132">
        <v>6582.1</v>
      </c>
      <c r="D21" s="132">
        <v>46316.9</v>
      </c>
      <c r="E21" s="132">
        <v>155971.4</v>
      </c>
      <c r="F21" s="132">
        <v>363362</v>
      </c>
      <c r="G21" s="132">
        <v>475256.4</v>
      </c>
      <c r="H21" s="132">
        <v>514801.3</v>
      </c>
      <c r="I21" s="132">
        <v>393482.2</v>
      </c>
      <c r="J21" s="132">
        <v>715319.5</v>
      </c>
      <c r="K21" s="132">
        <v>1365733.8</v>
      </c>
      <c r="L21" s="132">
        <v>1963110.4</v>
      </c>
      <c r="M21" s="130">
        <v>2169313.7</v>
      </c>
      <c r="N21" s="132">
        <v>2755048.5</v>
      </c>
      <c r="O21" s="129">
        <v>3558951.4</v>
      </c>
      <c r="P21" s="129">
        <v>4338730.5</v>
      </c>
      <c r="Q21" s="129">
        <v>5698727.3</v>
      </c>
      <c r="R21" s="129">
        <v>8034098.2</v>
      </c>
      <c r="S21" s="132">
        <v>10526116.1</v>
      </c>
      <c r="T21" s="132">
        <v>7344756.5</v>
      </c>
      <c r="U21" s="132">
        <v>10472630</v>
      </c>
      <c r="V21" s="132">
        <v>13782031.8</v>
      </c>
      <c r="W21" s="132">
        <v>15353784.5</v>
      </c>
      <c r="X21" s="132">
        <v>15006440.8</v>
      </c>
      <c r="Y21" s="132">
        <v>16435581.6</v>
      </c>
      <c r="Z21" s="132">
        <v>16761397.9</v>
      </c>
    </row>
    <row r="22" spans="1:26" ht="12.75">
      <c r="A22" s="97" t="s">
        <v>93</v>
      </c>
      <c r="B22" s="11">
        <v>185.6</v>
      </c>
      <c r="C22" s="132">
        <v>11847.5</v>
      </c>
      <c r="D22" s="132">
        <v>65524.7</v>
      </c>
      <c r="E22" s="132">
        <v>169534.3</v>
      </c>
      <c r="F22" s="132">
        <v>418468.5</v>
      </c>
      <c r="G22" s="132">
        <v>523463.1</v>
      </c>
      <c r="H22" s="132">
        <v>579286.5</v>
      </c>
      <c r="I22" s="132">
        <v>821043.4</v>
      </c>
      <c r="J22" s="132">
        <v>2084585.1</v>
      </c>
      <c r="K22" s="132">
        <v>3218866.3</v>
      </c>
      <c r="L22" s="132">
        <v>3299561.7</v>
      </c>
      <c r="M22" s="106">
        <v>3813694.6</v>
      </c>
      <c r="N22" s="129">
        <v>4655880.3</v>
      </c>
      <c r="O22" s="129">
        <v>5860396.9</v>
      </c>
      <c r="P22" s="129">
        <v>7607256.5</v>
      </c>
      <c r="Q22" s="129">
        <v>9079332.7</v>
      </c>
      <c r="R22" s="129">
        <v>10028762.1</v>
      </c>
      <c r="S22" s="132">
        <v>12923553.7</v>
      </c>
      <c r="T22" s="89">
        <v>10842026.2</v>
      </c>
      <c r="U22" s="89">
        <v>13529310.9</v>
      </c>
      <c r="V22" s="132">
        <v>16865192.2</v>
      </c>
      <c r="W22" s="132">
        <v>18324772.3</v>
      </c>
      <c r="X22" s="132">
        <v>18909308.8</v>
      </c>
      <c r="Y22" s="132">
        <v>21464303.9</v>
      </c>
      <c r="Z22" s="132">
        <v>23863001.5</v>
      </c>
    </row>
    <row r="23" spans="1:26" ht="12.75">
      <c r="A23" s="97" t="s">
        <v>94</v>
      </c>
      <c r="B23" s="11">
        <v>31.9</v>
      </c>
      <c r="C23" s="132">
        <v>565.5</v>
      </c>
      <c r="D23" s="132">
        <v>5212.5</v>
      </c>
      <c r="E23" s="132">
        <v>4852.3</v>
      </c>
      <c r="F23" s="132">
        <v>0</v>
      </c>
      <c r="G23" s="132">
        <v>11929.8</v>
      </c>
      <c r="H23" s="132">
        <v>0</v>
      </c>
      <c r="I23" s="132">
        <v>56941.1</v>
      </c>
      <c r="J23" s="132">
        <v>0</v>
      </c>
      <c r="K23" s="132">
        <v>0</v>
      </c>
      <c r="L23" s="132">
        <v>-40022.6</v>
      </c>
      <c r="M23" s="132">
        <f>M13-M19-M20-M21-M22</f>
        <v>9615.390700003598</v>
      </c>
      <c r="N23" s="129">
        <v>-107462.4</v>
      </c>
      <c r="O23" s="132">
        <v>-96143.5</v>
      </c>
      <c r="P23" s="132">
        <v>-126095.3</v>
      </c>
      <c r="Q23" s="132">
        <v>-17179.4</v>
      </c>
      <c r="R23" s="132">
        <v>378284.2</v>
      </c>
      <c r="S23" s="132">
        <v>-605345.5</v>
      </c>
      <c r="T23" s="132">
        <f>T13-T19-T20-T21-T22</f>
        <v>-694862.1051900573</v>
      </c>
      <c r="U23" s="132">
        <v>-418458.9</v>
      </c>
      <c r="V23" s="132">
        <v>0</v>
      </c>
      <c r="W23" s="132">
        <v>-49281</v>
      </c>
      <c r="X23" s="132">
        <v>-301977.5</v>
      </c>
      <c r="Y23" s="132">
        <v>-146009.3</v>
      </c>
      <c r="Z23" s="132">
        <v>-1751883.3</v>
      </c>
    </row>
    <row r="24" spans="1:25" ht="25.5">
      <c r="A24" s="170" t="s">
        <v>95</v>
      </c>
      <c r="B24" s="132"/>
      <c r="C24" s="132"/>
      <c r="D24" s="132"/>
      <c r="E24" s="132"/>
      <c r="F24" s="132"/>
      <c r="G24" s="171"/>
      <c r="H24" s="132"/>
      <c r="I24" s="132"/>
      <c r="J24" s="132"/>
      <c r="K24" s="132"/>
      <c r="L24" s="132"/>
      <c r="M24" s="132"/>
      <c r="N24" s="132"/>
      <c r="O24" s="132"/>
      <c r="P24" s="132"/>
      <c r="Q24" s="132"/>
      <c r="R24" s="132"/>
      <c r="S24" s="132"/>
      <c r="Y24" s="7"/>
    </row>
    <row r="25" spans="1:26" ht="12.75">
      <c r="A25" s="25" t="s">
        <v>85</v>
      </c>
      <c r="B25" s="11">
        <v>2663.2</v>
      </c>
      <c r="C25" s="132">
        <v>39418.4</v>
      </c>
      <c r="D25" s="132">
        <v>321038.4</v>
      </c>
      <c r="E25" s="132">
        <v>1092239.8</v>
      </c>
      <c r="F25" s="132">
        <v>2876517.3</v>
      </c>
      <c r="G25" s="132">
        <v>3978741.9</v>
      </c>
      <c r="H25" s="132">
        <v>4542126</v>
      </c>
      <c r="I25" s="132">
        <v>4820340.4</v>
      </c>
      <c r="J25" s="132">
        <v>8798562.8</v>
      </c>
      <c r="K25" s="132">
        <v>13385659.2</v>
      </c>
      <c r="L25" s="132">
        <v>17020277.1</v>
      </c>
      <c r="M25" s="132">
        <f aca="true" t="shared" si="4" ref="M25:R25">M26+M27-M28</f>
        <v>20239739.990700003</v>
      </c>
      <c r="N25" s="132">
        <f t="shared" si="4"/>
        <v>24861572.97776129</v>
      </c>
      <c r="O25" s="132">
        <f t="shared" si="4"/>
        <v>31659046.38705805</v>
      </c>
      <c r="P25" s="132">
        <f t="shared" si="4"/>
        <v>40112701.70056731</v>
      </c>
      <c r="Q25" s="132">
        <f t="shared" si="4"/>
        <v>50163724.224189654</v>
      </c>
      <c r="R25" s="132">
        <f t="shared" si="4"/>
        <v>62515174.49277266</v>
      </c>
      <c r="S25" s="132">
        <v>77695808.74581128</v>
      </c>
      <c r="T25" s="132">
        <f aca="true" t="shared" si="5" ref="T25:Z25">T26+T27-T28</f>
        <v>73092342.79480995</v>
      </c>
      <c r="U25" s="132">
        <f t="shared" si="5"/>
        <v>88323078.60000001</v>
      </c>
      <c r="V25" s="132">
        <f t="shared" si="5"/>
        <v>109313266.7</v>
      </c>
      <c r="W25" s="132">
        <f t="shared" si="5"/>
        <v>121685011.9</v>
      </c>
      <c r="X25" s="132">
        <f t="shared" si="5"/>
        <v>130838612.99999999</v>
      </c>
      <c r="Y25" s="132">
        <f t="shared" si="5"/>
        <v>141312292.7</v>
      </c>
      <c r="Z25" s="132">
        <f t="shared" si="5"/>
        <v>149475619.20000002</v>
      </c>
    </row>
    <row r="26" spans="1:26" ht="12.75">
      <c r="A26" s="97" t="s">
        <v>86</v>
      </c>
      <c r="B26" s="129">
        <v>2612.1</v>
      </c>
      <c r="C26" s="132">
        <v>39083.7</v>
      </c>
      <c r="D26" s="132">
        <v>305481</v>
      </c>
      <c r="E26" s="132">
        <v>1044341.5</v>
      </c>
      <c r="F26" s="132">
        <v>2767620.5</v>
      </c>
      <c r="G26" s="132">
        <v>3799125.9</v>
      </c>
      <c r="H26" s="132">
        <v>4327531.3</v>
      </c>
      <c r="I26" s="132">
        <v>4573977.1</v>
      </c>
      <c r="J26" s="132">
        <v>8303202.6</v>
      </c>
      <c r="K26" s="132">
        <v>12552211.7</v>
      </c>
      <c r="L26" s="132">
        <v>15922787.8</v>
      </c>
      <c r="M26" s="132">
        <f>M14</f>
        <v>18990498.6</v>
      </c>
      <c r="N26" s="132">
        <v>23273089.514141288</v>
      </c>
      <c r="O26" s="132">
        <v>29490622.55727805</v>
      </c>
      <c r="P26" s="132">
        <v>37020601.97052376</v>
      </c>
      <c r="Q26" s="132">
        <v>46223866.54621788</v>
      </c>
      <c r="R26" s="132">
        <v>57752132.463831335</v>
      </c>
      <c r="S26" s="132">
        <v>71601657.85709122</v>
      </c>
      <c r="T26" s="132">
        <f>T14</f>
        <v>68116448</v>
      </c>
      <c r="U26" s="132">
        <v>82054614.9</v>
      </c>
      <c r="V26" s="132">
        <v>101114857.1</v>
      </c>
      <c r="W26" s="132">
        <v>112517362</v>
      </c>
      <c r="X26" s="132">
        <v>121574167.8</v>
      </c>
      <c r="Y26" s="132">
        <v>131020146.7</v>
      </c>
      <c r="Z26" s="132">
        <v>141035997.8</v>
      </c>
    </row>
    <row r="27" spans="1:26" ht="12.75">
      <c r="A27" s="97" t="s">
        <v>88</v>
      </c>
      <c r="B27" s="129">
        <v>141.1</v>
      </c>
      <c r="C27" s="132">
        <v>3592</v>
      </c>
      <c r="D27" s="132">
        <v>26028.6</v>
      </c>
      <c r="E27" s="132">
        <v>71923.4</v>
      </c>
      <c r="F27" s="132">
        <v>184071.2</v>
      </c>
      <c r="G27" s="132">
        <v>269095</v>
      </c>
      <c r="H27" s="132">
        <v>320255.8</v>
      </c>
      <c r="I27" s="132">
        <v>338824.5</v>
      </c>
      <c r="J27" s="132">
        <v>613854.6</v>
      </c>
      <c r="K27" s="132">
        <v>980880.4</v>
      </c>
      <c r="L27" s="132">
        <v>1268911.4</v>
      </c>
      <c r="M27" s="132">
        <v>1415153.0384000002</v>
      </c>
      <c r="N27" s="132">
        <v>1775123.1996999998</v>
      </c>
      <c r="O27" s="132">
        <v>2352124.5558</v>
      </c>
      <c r="P27" s="132">
        <v>3248224.8369999994</v>
      </c>
      <c r="Q27" s="132">
        <v>4090102.5095</v>
      </c>
      <c r="R27" s="132">
        <v>4977558.694</v>
      </c>
      <c r="S27" s="132">
        <v>6323848.443</v>
      </c>
      <c r="T27" s="132">
        <f>T16</f>
        <v>5202132.894809948</v>
      </c>
      <c r="U27" s="132">
        <v>6462567.9</v>
      </c>
      <c r="V27" s="132">
        <v>8413321.9</v>
      </c>
      <c r="W27" s="132">
        <v>9411798.2</v>
      </c>
      <c r="X27" s="132">
        <v>9510857.899999999</v>
      </c>
      <c r="Y27" s="132">
        <v>10550847.799999999</v>
      </c>
      <c r="Z27" s="132">
        <v>8738499.6</v>
      </c>
    </row>
    <row r="28" spans="1:26" ht="12.75">
      <c r="A28" s="97" t="s">
        <v>774</v>
      </c>
      <c r="B28" s="132">
        <v>90</v>
      </c>
      <c r="C28" s="132">
        <v>3257.3</v>
      </c>
      <c r="D28" s="132">
        <v>10471.2</v>
      </c>
      <c r="E28" s="132">
        <v>24025.1</v>
      </c>
      <c r="F28" s="132">
        <v>75174.4</v>
      </c>
      <c r="G28" s="132">
        <v>89479</v>
      </c>
      <c r="H28" s="132">
        <v>105661.1</v>
      </c>
      <c r="I28" s="132">
        <v>92461.2</v>
      </c>
      <c r="J28" s="132">
        <v>118494.4</v>
      </c>
      <c r="K28" s="132">
        <v>147432.9</v>
      </c>
      <c r="L28" s="132">
        <v>171422.1</v>
      </c>
      <c r="M28" s="132">
        <v>165911.64770000003</v>
      </c>
      <c r="N28" s="132">
        <v>186639.73607999997</v>
      </c>
      <c r="O28" s="132">
        <v>183700.72601999997</v>
      </c>
      <c r="P28" s="132">
        <v>156125.10695644305</v>
      </c>
      <c r="Q28" s="132">
        <v>150244.83152822297</v>
      </c>
      <c r="R28" s="132">
        <v>214516.66505867</v>
      </c>
      <c r="S28" s="132">
        <v>229697.55427993997</v>
      </c>
      <c r="T28" s="132">
        <f>T17</f>
        <v>226238.1</v>
      </c>
      <c r="U28" s="132">
        <v>194104.2</v>
      </c>
      <c r="V28" s="132">
        <v>214912.3</v>
      </c>
      <c r="W28" s="132">
        <v>244148.3</v>
      </c>
      <c r="X28" s="132">
        <v>246412.7</v>
      </c>
      <c r="Y28" s="132">
        <v>258701.8</v>
      </c>
      <c r="Z28" s="132">
        <v>298878.2</v>
      </c>
    </row>
    <row r="29" spans="1:26" ht="12.75">
      <c r="A29" s="25" t="s">
        <v>775</v>
      </c>
      <c r="B29" s="11">
        <v>2663.2</v>
      </c>
      <c r="C29" s="132">
        <v>39418.4</v>
      </c>
      <c r="D29" s="132">
        <v>321038.4</v>
      </c>
      <c r="E29" s="132">
        <v>1092239.8</v>
      </c>
      <c r="F29" s="132">
        <v>2876517.3</v>
      </c>
      <c r="G29" s="132">
        <v>3978741.9</v>
      </c>
      <c r="H29" s="132">
        <v>4542126</v>
      </c>
      <c r="I29" s="132">
        <v>4820340.4</v>
      </c>
      <c r="J29" s="132">
        <v>8798562.8</v>
      </c>
      <c r="K29" s="132">
        <v>13385659.2</v>
      </c>
      <c r="L29" s="132">
        <v>17020277.1</v>
      </c>
      <c r="M29" s="132">
        <f aca="true" t="shared" si="6" ref="M29:R29">M30+M31</f>
        <v>20239739.9907</v>
      </c>
      <c r="N29" s="132">
        <f t="shared" si="6"/>
        <v>24861572.977761287</v>
      </c>
      <c r="O29" s="132">
        <f t="shared" si="6"/>
        <v>31659046.38705805</v>
      </c>
      <c r="P29" s="132">
        <f t="shared" si="6"/>
        <v>40112701.70056732</v>
      </c>
      <c r="Q29" s="132">
        <f t="shared" si="6"/>
        <v>50163724.22418967</v>
      </c>
      <c r="R29" s="132">
        <f t="shared" si="6"/>
        <v>62515174.49277267</v>
      </c>
      <c r="S29" s="132">
        <v>77695808.74581128</v>
      </c>
      <c r="T29" s="132">
        <f aca="true" t="shared" si="7" ref="T29:Z29">T30+T31</f>
        <v>73092342.79480994</v>
      </c>
      <c r="U29" s="132">
        <f t="shared" si="7"/>
        <v>88323078.6</v>
      </c>
      <c r="V29" s="132">
        <f t="shared" si="7"/>
        <v>109313266.69999999</v>
      </c>
      <c r="W29" s="132">
        <f t="shared" si="7"/>
        <v>121685011.9</v>
      </c>
      <c r="X29" s="132">
        <f t="shared" si="7"/>
        <v>130838613</v>
      </c>
      <c r="Y29" s="132">
        <f t="shared" si="7"/>
        <v>141312292.7</v>
      </c>
      <c r="Z29" s="132">
        <f t="shared" si="7"/>
        <v>149475619.2</v>
      </c>
    </row>
    <row r="30" spans="1:26" ht="12.75">
      <c r="A30" s="97" t="s">
        <v>91</v>
      </c>
      <c r="B30" s="129">
        <v>1264.7</v>
      </c>
      <c r="C30" s="132">
        <v>20412.9</v>
      </c>
      <c r="D30" s="132">
        <v>149528.9</v>
      </c>
      <c r="E30" s="132">
        <v>481494.6</v>
      </c>
      <c r="F30" s="132">
        <v>1447995.2</v>
      </c>
      <c r="G30" s="132">
        <v>1970916.8</v>
      </c>
      <c r="H30" s="132">
        <v>2199612</v>
      </c>
      <c r="I30" s="132">
        <v>2190717.4</v>
      </c>
      <c r="J30" s="132">
        <v>3975329.3</v>
      </c>
      <c r="K30" s="132">
        <v>6080012.9</v>
      </c>
      <c r="L30" s="132">
        <v>8076694.7</v>
      </c>
      <c r="M30" s="132">
        <f>M19</f>
        <v>9409204.9</v>
      </c>
      <c r="N30" s="132">
        <v>11653339.198419327</v>
      </c>
      <c r="O30" s="132">
        <v>14631855.526754005</v>
      </c>
      <c r="P30" s="132">
        <v>18502936.211240344</v>
      </c>
      <c r="Q30" s="132">
        <v>23246522.849089954</v>
      </c>
      <c r="R30" s="132">
        <v>29267661.263950557</v>
      </c>
      <c r="S30" s="132">
        <v>36418959.55878099</v>
      </c>
      <c r="T30" s="132">
        <f>T19</f>
        <v>34285124.2</v>
      </c>
      <c r="U30" s="132">
        <v>42014537.4</v>
      </c>
      <c r="V30" s="132">
        <v>49615149.3</v>
      </c>
      <c r="W30" s="132">
        <v>54758148.6</v>
      </c>
      <c r="X30" s="132">
        <v>59821884.3</v>
      </c>
      <c r="Y30" s="132">
        <v>63367221.2</v>
      </c>
      <c r="Z30" s="132">
        <v>68671309</v>
      </c>
    </row>
    <row r="31" spans="1:26" ht="15" customHeight="1">
      <c r="A31" s="97" t="s">
        <v>776</v>
      </c>
      <c r="B31" s="129">
        <v>1398.5</v>
      </c>
      <c r="C31" s="132">
        <v>19005.5</v>
      </c>
      <c r="D31" s="132">
        <v>171509.5</v>
      </c>
      <c r="E31" s="132">
        <v>610745.2</v>
      </c>
      <c r="F31" s="132">
        <v>1428522.1</v>
      </c>
      <c r="G31" s="132">
        <v>2007825.1</v>
      </c>
      <c r="H31" s="132">
        <v>2342514</v>
      </c>
      <c r="I31" s="132">
        <v>2629623</v>
      </c>
      <c r="J31" s="132">
        <v>4823233.5</v>
      </c>
      <c r="K31" s="132">
        <v>7305646.3</v>
      </c>
      <c r="L31" s="132">
        <v>8943582.4</v>
      </c>
      <c r="M31" s="132">
        <f>M26-M30+M27-M28</f>
        <v>10830535.0907</v>
      </c>
      <c r="N31" s="132">
        <v>13208233.77934196</v>
      </c>
      <c r="O31" s="132">
        <v>17027190.860304043</v>
      </c>
      <c r="P31" s="132">
        <v>21609765.489326973</v>
      </c>
      <c r="Q31" s="132">
        <v>26917201.375099715</v>
      </c>
      <c r="R31" s="132">
        <v>33247513.22882211</v>
      </c>
      <c r="S31" s="132">
        <v>41276849.1870303</v>
      </c>
      <c r="T31" s="132">
        <f>T26-T30+T27-T28</f>
        <v>38807218.59480994</v>
      </c>
      <c r="U31" s="132">
        <v>46308541.2</v>
      </c>
      <c r="V31" s="132">
        <v>59698117.4</v>
      </c>
      <c r="W31" s="132">
        <v>66926863.3</v>
      </c>
      <c r="X31" s="132">
        <v>71016728.7</v>
      </c>
      <c r="Y31" s="132">
        <v>77945071.5</v>
      </c>
      <c r="Z31" s="132">
        <v>80804310.2</v>
      </c>
    </row>
    <row r="32" spans="1:26" ht="25.5">
      <c r="A32" s="170" t="s">
        <v>777</v>
      </c>
      <c r="B32" s="132"/>
      <c r="C32" s="132"/>
      <c r="D32" s="132"/>
      <c r="E32" s="132"/>
      <c r="F32" s="132"/>
      <c r="G32" s="132"/>
      <c r="H32" s="132"/>
      <c r="I32" s="132"/>
      <c r="J32" s="132"/>
      <c r="K32" s="132"/>
      <c r="L32" s="132"/>
      <c r="M32" s="132"/>
      <c r="N32" s="132"/>
      <c r="O32" s="132"/>
      <c r="P32" s="132"/>
      <c r="Q32" s="132"/>
      <c r="R32" s="132"/>
      <c r="S32" s="132"/>
      <c r="V32" s="48"/>
      <c r="W32" s="48"/>
      <c r="X32" s="48"/>
      <c r="Y32" s="48"/>
      <c r="Z32" s="48"/>
    </row>
    <row r="33" spans="1:26" ht="12.75">
      <c r="A33" s="25" t="s">
        <v>85</v>
      </c>
      <c r="B33" s="11">
        <v>1398.5</v>
      </c>
      <c r="C33" s="132">
        <v>19005.5</v>
      </c>
      <c r="D33" s="132">
        <v>171509.5</v>
      </c>
      <c r="E33" s="132">
        <v>610745.2</v>
      </c>
      <c r="F33" s="132">
        <v>1428522.1</v>
      </c>
      <c r="G33" s="132">
        <v>2007825.1</v>
      </c>
      <c r="H33" s="132">
        <v>2342514</v>
      </c>
      <c r="I33" s="132">
        <v>2629623</v>
      </c>
      <c r="J33" s="132">
        <v>4823233.5</v>
      </c>
      <c r="K33" s="132">
        <v>7305646.3</v>
      </c>
      <c r="L33" s="132">
        <v>8943582.4</v>
      </c>
      <c r="M33" s="132">
        <f aca="true" t="shared" si="8" ref="M33:R33">M34</f>
        <v>10830535.0907</v>
      </c>
      <c r="N33" s="132">
        <f t="shared" si="8"/>
        <v>13208233.77934196</v>
      </c>
      <c r="O33" s="132">
        <f t="shared" si="8"/>
        <v>17027190.860304043</v>
      </c>
      <c r="P33" s="132">
        <f t="shared" si="8"/>
        <v>21609765.489326973</v>
      </c>
      <c r="Q33" s="132">
        <f t="shared" si="8"/>
        <v>26917201.375099715</v>
      </c>
      <c r="R33" s="132">
        <f t="shared" si="8"/>
        <v>33247513.22882211</v>
      </c>
      <c r="S33" s="132">
        <v>41276849.1870303</v>
      </c>
      <c r="T33" s="132">
        <v>38807218.6</v>
      </c>
      <c r="U33" s="132">
        <v>46308541.2</v>
      </c>
      <c r="V33" s="132">
        <f>V34</f>
        <v>59698117.4</v>
      </c>
      <c r="W33" s="132">
        <f>W34</f>
        <v>66926863.3</v>
      </c>
      <c r="X33" s="132">
        <f>X34</f>
        <v>71016728.7</v>
      </c>
      <c r="Y33" s="132">
        <f>Y34</f>
        <v>77945071.5</v>
      </c>
      <c r="Z33" s="132">
        <f>Z34</f>
        <v>80804310.2</v>
      </c>
    </row>
    <row r="34" spans="1:26" ht="12.75" customHeight="1">
      <c r="A34" s="97" t="s">
        <v>776</v>
      </c>
      <c r="B34" s="129">
        <v>1398.5</v>
      </c>
      <c r="C34" s="132">
        <v>19005.5</v>
      </c>
      <c r="D34" s="132">
        <v>171509.5</v>
      </c>
      <c r="E34" s="132">
        <v>610745.2</v>
      </c>
      <c r="F34" s="132">
        <v>1428522.1</v>
      </c>
      <c r="G34" s="132">
        <v>2007825.1</v>
      </c>
      <c r="H34" s="132">
        <v>2342514</v>
      </c>
      <c r="I34" s="132">
        <v>2629623</v>
      </c>
      <c r="J34" s="132">
        <v>4823233.5</v>
      </c>
      <c r="K34" s="132">
        <v>7305646.3</v>
      </c>
      <c r="L34" s="132">
        <v>8943582.4</v>
      </c>
      <c r="M34" s="132">
        <f aca="true" t="shared" si="9" ref="M34:R34">M31</f>
        <v>10830535.0907</v>
      </c>
      <c r="N34" s="132">
        <f t="shared" si="9"/>
        <v>13208233.77934196</v>
      </c>
      <c r="O34" s="132">
        <f t="shared" si="9"/>
        <v>17027190.860304043</v>
      </c>
      <c r="P34" s="132">
        <f t="shared" si="9"/>
        <v>21609765.489326973</v>
      </c>
      <c r="Q34" s="132">
        <f t="shared" si="9"/>
        <v>26917201.375099715</v>
      </c>
      <c r="R34" s="132">
        <f t="shared" si="9"/>
        <v>33247513.22882211</v>
      </c>
      <c r="S34" s="132">
        <v>41276849.1870303</v>
      </c>
      <c r="T34" s="132">
        <f>T31</f>
        <v>38807218.59480994</v>
      </c>
      <c r="U34" s="132">
        <v>46308541.2</v>
      </c>
      <c r="V34" s="132">
        <v>59698117.4</v>
      </c>
      <c r="W34" s="132">
        <v>66926863.3</v>
      </c>
      <c r="X34" s="132">
        <v>71016728.7</v>
      </c>
      <c r="Y34" s="132">
        <v>77945071.5</v>
      </c>
      <c r="Z34" s="132">
        <v>80804310.2</v>
      </c>
    </row>
    <row r="35" spans="1:26" ht="12.75">
      <c r="A35" s="25" t="s">
        <v>775</v>
      </c>
      <c r="B35" s="11">
        <v>1398.5</v>
      </c>
      <c r="C35" s="132">
        <v>19005.5</v>
      </c>
      <c r="D35" s="132">
        <v>171509.5</v>
      </c>
      <c r="E35" s="132">
        <v>610745.2</v>
      </c>
      <c r="F35" s="132">
        <v>1428522.1</v>
      </c>
      <c r="G35" s="132">
        <v>2007825.1</v>
      </c>
      <c r="H35" s="132">
        <v>2342514</v>
      </c>
      <c r="I35" s="132">
        <v>2629623</v>
      </c>
      <c r="J35" s="132">
        <v>4823233.5</v>
      </c>
      <c r="K35" s="132">
        <v>7305646.3</v>
      </c>
      <c r="L35" s="132">
        <v>8943582.4</v>
      </c>
      <c r="M35" s="132">
        <f>M36+M38-M42+M46+0.1</f>
        <v>10830535.1</v>
      </c>
      <c r="N35" s="132">
        <v>13208233.8</v>
      </c>
      <c r="O35" s="132">
        <v>17027190.9</v>
      </c>
      <c r="P35" s="132">
        <v>21609765.5</v>
      </c>
      <c r="Q35" s="132">
        <v>26917201.4</v>
      </c>
      <c r="R35" s="132">
        <v>33247513.2</v>
      </c>
      <c r="S35" s="132">
        <v>41276849.2</v>
      </c>
      <c r="T35" s="132">
        <v>38807218.6</v>
      </c>
      <c r="U35" s="132">
        <v>46308541.2</v>
      </c>
      <c r="V35" s="132">
        <f>V36+V38-V42+V46</f>
        <v>59698117.400000006</v>
      </c>
      <c r="W35" s="132">
        <f>W36+W38-W42+W46</f>
        <v>66926863.3</v>
      </c>
      <c r="X35" s="132">
        <f>X36+X38-X42+X46</f>
        <v>71016728.7</v>
      </c>
      <c r="Y35" s="132">
        <f>Y36+Y38-Y42+Y46</f>
        <v>77945071.5</v>
      </c>
      <c r="Z35" s="132">
        <f>Z36+Z38-Z42+Z46</f>
        <v>80804310.2</v>
      </c>
    </row>
    <row r="36" spans="1:26" ht="12.75">
      <c r="A36" s="97" t="s">
        <v>778</v>
      </c>
      <c r="B36" s="11">
        <v>610.9</v>
      </c>
      <c r="C36" s="132">
        <v>6979.4</v>
      </c>
      <c r="D36" s="132">
        <v>76346.2</v>
      </c>
      <c r="E36" s="132">
        <v>300997.6</v>
      </c>
      <c r="F36" s="132">
        <v>647875.8</v>
      </c>
      <c r="G36" s="132">
        <v>1022643.3</v>
      </c>
      <c r="H36" s="132">
        <v>1202900.5</v>
      </c>
      <c r="I36" s="132">
        <v>1263046.9</v>
      </c>
      <c r="J36" s="132">
        <v>1933606.1</v>
      </c>
      <c r="K36" s="132">
        <v>2937229.9</v>
      </c>
      <c r="L36" s="132">
        <v>3848398.5</v>
      </c>
      <c r="M36" s="132">
        <v>5065100.6</v>
      </c>
      <c r="N36" s="132">
        <v>6231387.9</v>
      </c>
      <c r="O36" s="132">
        <v>7845036.7</v>
      </c>
      <c r="P36" s="132">
        <v>9474266.7</v>
      </c>
      <c r="Q36" s="132">
        <v>11985905.6</v>
      </c>
      <c r="R36" s="132">
        <v>15526114.7</v>
      </c>
      <c r="S36" s="132">
        <v>19559761</v>
      </c>
      <c r="T36" s="132">
        <v>20411614.4</v>
      </c>
      <c r="U36" s="132">
        <v>22995636</v>
      </c>
      <c r="V36" s="132">
        <v>26226731.1</v>
      </c>
      <c r="W36" s="132">
        <v>29592301.5</v>
      </c>
      <c r="X36" s="132">
        <v>33143576.4</v>
      </c>
      <c r="Y36" s="132">
        <v>36495892</v>
      </c>
      <c r="Z36" s="132">
        <v>38131666.6</v>
      </c>
    </row>
    <row r="37" spans="1:26" ht="38.25">
      <c r="A37" s="175" t="s">
        <v>779</v>
      </c>
      <c r="B37" s="41"/>
      <c r="C37" s="172"/>
      <c r="D37" s="132">
        <v>9100</v>
      </c>
      <c r="E37" s="132">
        <v>52000</v>
      </c>
      <c r="F37" s="132">
        <v>110000</v>
      </c>
      <c r="G37" s="132">
        <v>220000</v>
      </c>
      <c r="H37" s="132">
        <v>270000</v>
      </c>
      <c r="I37" s="132">
        <v>270000</v>
      </c>
      <c r="J37" s="132">
        <v>525000</v>
      </c>
      <c r="K37" s="132">
        <v>810000</v>
      </c>
      <c r="L37" s="132">
        <v>993500</v>
      </c>
      <c r="M37" s="132">
        <v>1249000</v>
      </c>
      <c r="N37" s="132">
        <v>1496400</v>
      </c>
      <c r="O37" s="132">
        <v>1995100</v>
      </c>
      <c r="P37" s="132">
        <v>2551000</v>
      </c>
      <c r="Q37" s="132">
        <v>3450000</v>
      </c>
      <c r="R37" s="132">
        <v>4450000</v>
      </c>
      <c r="S37" s="132">
        <v>5200000</v>
      </c>
      <c r="T37" s="132">
        <v>5790000</v>
      </c>
      <c r="U37" s="132">
        <v>6632000</v>
      </c>
      <c r="V37" s="132">
        <v>6306573</v>
      </c>
      <c r="W37" s="132">
        <v>7166849</v>
      </c>
      <c r="X37" s="132">
        <v>8506093</v>
      </c>
      <c r="Y37" s="132">
        <v>10376077</v>
      </c>
      <c r="Z37" s="132">
        <v>10857947.3</v>
      </c>
    </row>
    <row r="38" spans="1:26" ht="12.75">
      <c r="A38" s="97" t="s">
        <v>780</v>
      </c>
      <c r="B38" s="132">
        <v>152</v>
      </c>
      <c r="C38" s="132">
        <v>3892.9</v>
      </c>
      <c r="D38" s="132">
        <v>28672.8</v>
      </c>
      <c r="E38" s="132">
        <v>85044.1</v>
      </c>
      <c r="F38" s="132">
        <v>252401.3</v>
      </c>
      <c r="G38" s="132">
        <v>378712</v>
      </c>
      <c r="H38" s="132">
        <v>469958.6</v>
      </c>
      <c r="I38" s="132">
        <v>517923</v>
      </c>
      <c r="J38" s="132">
        <v>883308.1</v>
      </c>
      <c r="K38" s="132">
        <v>1404111.5</v>
      </c>
      <c r="L38" s="132">
        <v>1585833.1</v>
      </c>
      <c r="M38" s="132">
        <f aca="true" t="shared" si="10" ref="M38:R38">M40+M41</f>
        <v>2028443</v>
      </c>
      <c r="N38" s="132">
        <f t="shared" si="10"/>
        <v>2318223</v>
      </c>
      <c r="O38" s="132">
        <f t="shared" si="10"/>
        <v>3079045.6</v>
      </c>
      <c r="P38" s="132">
        <f t="shared" si="10"/>
        <v>4410767.1</v>
      </c>
      <c r="Q38" s="132">
        <f t="shared" si="10"/>
        <v>5542275.3</v>
      </c>
      <c r="R38" s="132">
        <f t="shared" si="10"/>
        <v>6564455.7</v>
      </c>
      <c r="S38" s="132">
        <v>8498539.1</v>
      </c>
      <c r="T38" s="132">
        <v>6808387.9</v>
      </c>
      <c r="U38" s="132">
        <v>8494621.8</v>
      </c>
      <c r="V38" s="132">
        <f>V40+V41</f>
        <v>9106985.700000001</v>
      </c>
      <c r="W38" s="132">
        <f>W40+W41</f>
        <v>10204505.6</v>
      </c>
      <c r="X38" s="132">
        <f>X40+X41</f>
        <v>10411927.9</v>
      </c>
      <c r="Y38" s="132">
        <f>Y40+Y41</f>
        <v>11497947</v>
      </c>
      <c r="Z38" s="132">
        <f>Z40+Z41</f>
        <v>9793824.6</v>
      </c>
    </row>
    <row r="39" spans="1:26" ht="12.75">
      <c r="A39" s="173" t="s">
        <v>238</v>
      </c>
      <c r="B39" s="41"/>
      <c r="C39" s="132"/>
      <c r="D39" s="132"/>
      <c r="E39" s="132"/>
      <c r="F39" s="132"/>
      <c r="G39" s="132"/>
      <c r="H39" s="132"/>
      <c r="I39" s="132"/>
      <c r="J39" s="132"/>
      <c r="K39" s="132"/>
      <c r="L39" s="132"/>
      <c r="M39" s="132"/>
      <c r="N39" s="132"/>
      <c r="O39" s="132"/>
      <c r="P39" s="132"/>
      <c r="Q39" s="132"/>
      <c r="R39" s="132"/>
      <c r="S39" s="132"/>
      <c r="T39" s="174"/>
      <c r="U39" s="174"/>
      <c r="V39" s="132"/>
      <c r="W39" s="132"/>
      <c r="X39" s="132"/>
      <c r="Y39" s="11"/>
      <c r="Z39" s="11"/>
    </row>
    <row r="40" spans="1:26" ht="12.75">
      <c r="A40" s="175" t="s">
        <v>781</v>
      </c>
      <c r="B40" s="129">
        <v>141.1</v>
      </c>
      <c r="C40" s="132">
        <v>3592</v>
      </c>
      <c r="D40" s="132">
        <v>26028.6</v>
      </c>
      <c r="E40" s="132">
        <v>71923.4</v>
      </c>
      <c r="F40" s="132">
        <v>184071.2</v>
      </c>
      <c r="G40" s="132">
        <v>269095</v>
      </c>
      <c r="H40" s="132">
        <v>320255.8</v>
      </c>
      <c r="I40" s="132">
        <v>338824.5</v>
      </c>
      <c r="J40" s="132">
        <v>613854.6</v>
      </c>
      <c r="K40" s="132">
        <v>980880.4</v>
      </c>
      <c r="L40" s="132">
        <v>1268911.4</v>
      </c>
      <c r="M40" s="132">
        <v>1415153</v>
      </c>
      <c r="N40" s="132">
        <v>1775123.2</v>
      </c>
      <c r="O40" s="132">
        <v>2352124.6</v>
      </c>
      <c r="P40" s="132">
        <v>3248224.8</v>
      </c>
      <c r="Q40" s="132">
        <v>4090102.5</v>
      </c>
      <c r="R40" s="132">
        <v>4977558.7</v>
      </c>
      <c r="S40" s="132">
        <v>6323848.443</v>
      </c>
      <c r="T40" s="132">
        <f>T27</f>
        <v>5202132.894809948</v>
      </c>
      <c r="U40" s="132">
        <v>6462567.9</v>
      </c>
      <c r="V40" s="132">
        <v>8413321.9</v>
      </c>
      <c r="W40" s="132">
        <v>9411798.2</v>
      </c>
      <c r="X40" s="132">
        <v>9510857.9</v>
      </c>
      <c r="Y40" s="132">
        <v>10550847.9</v>
      </c>
      <c r="Z40" s="132">
        <v>8738499.6</v>
      </c>
    </row>
    <row r="41" spans="1:26" ht="12.75">
      <c r="A41" s="175" t="s">
        <v>782</v>
      </c>
      <c r="B41" s="11">
        <v>10.9</v>
      </c>
      <c r="C41" s="132">
        <v>300.9</v>
      </c>
      <c r="D41" s="132">
        <v>2644.2</v>
      </c>
      <c r="E41" s="132">
        <v>13120.7</v>
      </c>
      <c r="F41" s="132">
        <v>68330.1</v>
      </c>
      <c r="G41" s="132">
        <v>109617</v>
      </c>
      <c r="H41" s="132">
        <v>149702.8</v>
      </c>
      <c r="I41" s="132">
        <v>179098.5</v>
      </c>
      <c r="J41" s="132">
        <v>269453.5</v>
      </c>
      <c r="K41" s="132">
        <v>423231.1</v>
      </c>
      <c r="L41" s="132">
        <v>316921.7</v>
      </c>
      <c r="M41" s="132">
        <v>613290</v>
      </c>
      <c r="N41" s="132">
        <v>543099.8</v>
      </c>
      <c r="O41" s="132">
        <v>726921</v>
      </c>
      <c r="P41" s="132">
        <v>1162542.3</v>
      </c>
      <c r="Q41" s="132">
        <v>1452172.8</v>
      </c>
      <c r="R41" s="132">
        <v>1586897</v>
      </c>
      <c r="S41" s="132">
        <v>2174690.7</v>
      </c>
      <c r="T41" s="132">
        <v>1606255</v>
      </c>
      <c r="U41" s="132">
        <v>2032053.9</v>
      </c>
      <c r="V41" s="132">
        <v>693663.8</v>
      </c>
      <c r="W41" s="132">
        <v>792707.4</v>
      </c>
      <c r="X41" s="132">
        <v>901070</v>
      </c>
      <c r="Y41" s="132">
        <v>947099.1</v>
      </c>
      <c r="Z41" s="132">
        <v>1055325</v>
      </c>
    </row>
    <row r="42" spans="1:26" ht="12.75">
      <c r="A42" s="97" t="s">
        <v>783</v>
      </c>
      <c r="B42" s="132">
        <v>90</v>
      </c>
      <c r="C42" s="132">
        <v>3257.3</v>
      </c>
      <c r="D42" s="132">
        <v>10471.2</v>
      </c>
      <c r="E42" s="132">
        <v>26640.9</v>
      </c>
      <c r="F42" s="132">
        <v>82547</v>
      </c>
      <c r="G42" s="132">
        <v>92897.2</v>
      </c>
      <c r="H42" s="132">
        <v>113688.8</v>
      </c>
      <c r="I42" s="132">
        <v>98035.3</v>
      </c>
      <c r="J42" s="132">
        <v>125192.6</v>
      </c>
      <c r="K42" s="132">
        <v>155627.5</v>
      </c>
      <c r="L42" s="132">
        <v>183250.6</v>
      </c>
      <c r="M42" s="132">
        <f aca="true" t="shared" si="11" ref="M42:R42">M44+M45</f>
        <v>181199.2</v>
      </c>
      <c r="N42" s="132">
        <f t="shared" si="11"/>
        <v>205705.40000000002</v>
      </c>
      <c r="O42" s="132">
        <f t="shared" si="11"/>
        <v>203595.1</v>
      </c>
      <c r="P42" s="132">
        <f t="shared" si="11"/>
        <v>162407.7</v>
      </c>
      <c r="Q42" s="132">
        <f t="shared" si="11"/>
        <v>155563.8</v>
      </c>
      <c r="R42" s="132">
        <f t="shared" si="11"/>
        <v>230138.80000000002</v>
      </c>
      <c r="S42" s="132">
        <v>280117</v>
      </c>
      <c r="T42" s="132">
        <v>333869.4</v>
      </c>
      <c r="U42" s="132">
        <v>275454.3</v>
      </c>
      <c r="V42" s="132">
        <f>V44+V45</f>
        <v>359982.69999999995</v>
      </c>
      <c r="W42" s="132">
        <f>W44+W45</f>
        <v>373817.1</v>
      </c>
      <c r="X42" s="132">
        <f>X44+X45</f>
        <v>349608.4</v>
      </c>
      <c r="Y42" s="132">
        <f>Y44+Y45</f>
        <v>493707</v>
      </c>
      <c r="Z42" s="132">
        <f>Z44+Z45</f>
        <v>580200</v>
      </c>
    </row>
    <row r="43" spans="1:26" ht="12.75">
      <c r="A43" s="175" t="s">
        <v>238</v>
      </c>
      <c r="B43" s="11"/>
      <c r="C43" s="132"/>
      <c r="D43" s="132"/>
      <c r="E43" s="132"/>
      <c r="F43" s="132"/>
      <c r="G43" s="132"/>
      <c r="H43" s="132"/>
      <c r="I43" s="132"/>
      <c r="J43" s="132"/>
      <c r="K43" s="132"/>
      <c r="L43" s="132"/>
      <c r="M43" s="132"/>
      <c r="N43" s="132"/>
      <c r="O43" s="132"/>
      <c r="P43" s="132"/>
      <c r="Q43" s="132"/>
      <c r="R43" s="132"/>
      <c r="S43" s="132"/>
      <c r="T43" s="174"/>
      <c r="U43" s="174"/>
      <c r="V43" s="116"/>
      <c r="W43" s="116"/>
      <c r="X43" s="116"/>
      <c r="Y43" s="11"/>
      <c r="Z43" s="11"/>
    </row>
    <row r="44" spans="1:26" ht="12.75">
      <c r="A44" s="175" t="s">
        <v>784</v>
      </c>
      <c r="B44" s="132">
        <v>90</v>
      </c>
      <c r="C44" s="132">
        <v>3257.3</v>
      </c>
      <c r="D44" s="132">
        <v>10471.2</v>
      </c>
      <c r="E44" s="132">
        <v>24025.1</v>
      </c>
      <c r="F44" s="132">
        <v>75174.4</v>
      </c>
      <c r="G44" s="132">
        <v>89479</v>
      </c>
      <c r="H44" s="132">
        <v>105661.1</v>
      </c>
      <c r="I44" s="132">
        <v>92461.2</v>
      </c>
      <c r="J44" s="132">
        <v>118494.4</v>
      </c>
      <c r="K44" s="132">
        <v>147432.9</v>
      </c>
      <c r="L44" s="132">
        <v>171422.1</v>
      </c>
      <c r="M44" s="132">
        <v>165911.6</v>
      </c>
      <c r="N44" s="132">
        <v>186639.7</v>
      </c>
      <c r="O44" s="132">
        <v>183700.7</v>
      </c>
      <c r="P44" s="132">
        <v>156125.1</v>
      </c>
      <c r="Q44" s="132">
        <v>150244.8</v>
      </c>
      <c r="R44" s="132">
        <v>214516.7</v>
      </c>
      <c r="S44" s="132">
        <v>229697.55427993997</v>
      </c>
      <c r="T44" s="132">
        <f>T28</f>
        <v>226238.1</v>
      </c>
      <c r="U44" s="132">
        <v>194104.2</v>
      </c>
      <c r="V44" s="132">
        <v>214912.3</v>
      </c>
      <c r="W44" s="132">
        <v>244148.3</v>
      </c>
      <c r="X44" s="132">
        <v>246412.7</v>
      </c>
      <c r="Y44" s="132">
        <v>258701.8</v>
      </c>
      <c r="Z44" s="132">
        <v>298878.2</v>
      </c>
    </row>
    <row r="45" spans="1:26" ht="12.75">
      <c r="A45" s="175" t="s">
        <v>785</v>
      </c>
      <c r="B45" s="11"/>
      <c r="C45" s="172"/>
      <c r="D45" s="172"/>
      <c r="E45" s="132">
        <v>2615.8</v>
      </c>
      <c r="F45" s="132">
        <v>7372.6</v>
      </c>
      <c r="G45" s="132">
        <v>3418.2</v>
      </c>
      <c r="H45" s="132">
        <v>8027.7</v>
      </c>
      <c r="I45" s="132">
        <v>5574.1</v>
      </c>
      <c r="J45" s="132">
        <v>6698.2</v>
      </c>
      <c r="K45" s="132">
        <v>8194.6</v>
      </c>
      <c r="L45" s="132">
        <v>11828.5</v>
      </c>
      <c r="M45" s="132">
        <v>15287.6</v>
      </c>
      <c r="N45" s="132">
        <v>19065.7</v>
      </c>
      <c r="O45" s="132">
        <v>19894.4</v>
      </c>
      <c r="P45" s="132">
        <v>6282.6</v>
      </c>
      <c r="Q45" s="132">
        <v>5319</v>
      </c>
      <c r="R45" s="132">
        <v>15622.1</v>
      </c>
      <c r="S45" s="132">
        <v>50419.4</v>
      </c>
      <c r="T45" s="132">
        <v>107631.3</v>
      </c>
      <c r="U45" s="132">
        <v>81350.1</v>
      </c>
      <c r="V45" s="132">
        <v>145070.4</v>
      </c>
      <c r="W45" s="132">
        <v>129668.8</v>
      </c>
      <c r="X45" s="132">
        <v>103195.7</v>
      </c>
      <c r="Y45" s="132">
        <v>235005.2</v>
      </c>
      <c r="Z45" s="132">
        <v>281321.8</v>
      </c>
    </row>
    <row r="46" spans="1:26" ht="25.5">
      <c r="A46" s="97" t="s">
        <v>786</v>
      </c>
      <c r="B46" s="11">
        <v>725.6</v>
      </c>
      <c r="C46" s="132">
        <v>11390.5</v>
      </c>
      <c r="D46" s="132">
        <v>76961.7</v>
      </c>
      <c r="E46" s="132">
        <v>251344.4</v>
      </c>
      <c r="F46" s="132">
        <v>610792</v>
      </c>
      <c r="G46" s="132">
        <v>699367</v>
      </c>
      <c r="H46" s="132">
        <v>783343.7</v>
      </c>
      <c r="I46" s="132">
        <v>946688.4</v>
      </c>
      <c r="J46" s="132">
        <v>2131511.9</v>
      </c>
      <c r="K46" s="132">
        <v>3119932.4</v>
      </c>
      <c r="L46" s="132">
        <v>3692601.4</v>
      </c>
      <c r="M46" s="132">
        <v>3918190.6</v>
      </c>
      <c r="N46" s="132">
        <v>4864328.3</v>
      </c>
      <c r="O46" s="132">
        <v>6306703.7</v>
      </c>
      <c r="P46" s="132">
        <v>7887139.4</v>
      </c>
      <c r="Q46" s="132">
        <v>9544584.3</v>
      </c>
      <c r="R46" s="132">
        <v>11387081.6</v>
      </c>
      <c r="S46" s="132">
        <v>13498666.1</v>
      </c>
      <c r="T46" s="132">
        <v>11921085.8</v>
      </c>
      <c r="U46" s="132">
        <v>15093737.7</v>
      </c>
      <c r="V46" s="132">
        <v>24724383.3</v>
      </c>
      <c r="W46" s="132">
        <v>27503873.3</v>
      </c>
      <c r="X46" s="132">
        <v>27810832.8</v>
      </c>
      <c r="Y46" s="132">
        <v>30444939.5</v>
      </c>
      <c r="Z46" s="132">
        <v>33459019</v>
      </c>
    </row>
    <row r="47" spans="1:26" ht="25.5">
      <c r="A47" s="170" t="s">
        <v>787</v>
      </c>
      <c r="B47" s="132"/>
      <c r="C47" s="132"/>
      <c r="D47" s="132"/>
      <c r="E47" s="132"/>
      <c r="F47" s="132"/>
      <c r="G47" s="132"/>
      <c r="H47" s="132"/>
      <c r="I47" s="132"/>
      <c r="J47" s="132"/>
      <c r="K47" s="132"/>
      <c r="L47" s="132"/>
      <c r="M47" s="132"/>
      <c r="N47" s="132"/>
      <c r="O47" s="132"/>
      <c r="P47" s="132"/>
      <c r="Q47" s="132"/>
      <c r="R47" s="132"/>
      <c r="U47" s="41"/>
      <c r="V47" s="132"/>
      <c r="W47" s="132"/>
      <c r="X47" s="132"/>
      <c r="Y47" s="48"/>
      <c r="Z47" s="48"/>
    </row>
    <row r="48" spans="1:26" ht="12.75">
      <c r="A48" s="25" t="s">
        <v>85</v>
      </c>
      <c r="B48" s="11">
        <v>1398.5</v>
      </c>
      <c r="C48" s="132">
        <v>19679.1</v>
      </c>
      <c r="D48" s="132">
        <v>173772</v>
      </c>
      <c r="E48" s="132">
        <v>616708.4</v>
      </c>
      <c r="F48" s="132">
        <v>1445305.2</v>
      </c>
      <c r="G48" s="132">
        <v>2026641</v>
      </c>
      <c r="H48" s="132">
        <v>2364236.9</v>
      </c>
      <c r="I48" s="132">
        <v>2658220.2</v>
      </c>
      <c r="J48" s="132">
        <v>4910508.4</v>
      </c>
      <c r="K48" s="132">
        <v>7433342.2</v>
      </c>
      <c r="L48" s="132">
        <v>9126673.1</v>
      </c>
      <c r="M48" s="132">
        <f>M49+M50+M52-M53+M54</f>
        <v>10991181.3</v>
      </c>
      <c r="N48" s="132">
        <v>13520752.2</v>
      </c>
      <c r="O48" s="132">
        <v>17329843.6</v>
      </c>
      <c r="P48" s="132">
        <v>22017851.4</v>
      </c>
      <c r="Q48" s="132">
        <v>27560158.8</v>
      </c>
      <c r="R48" s="132">
        <v>34204936.6</v>
      </c>
      <c r="S48" s="132">
        <v>42354172.6</v>
      </c>
      <c r="T48" s="23">
        <v>39475844.3</v>
      </c>
      <c r="U48" s="23">
        <v>47073765.900000006</v>
      </c>
      <c r="V48" s="132">
        <f>V49+V50+V52-V53+V54</f>
        <v>60557625.6</v>
      </c>
      <c r="W48" s="132">
        <f>W49+W50+W52-W53+W54</f>
        <v>67921808.7</v>
      </c>
      <c r="X48" s="132">
        <f>X49+X50+X52-X53+X54</f>
        <v>71802094.1</v>
      </c>
      <c r="Y48" s="132">
        <f>Y49+Y50+Y52-Y53+Y54</f>
        <v>79186894.10000001</v>
      </c>
      <c r="Z48" s="132">
        <f>Z49+Z50+Z52-Z53+Z54</f>
        <v>82561549.9</v>
      </c>
    </row>
    <row r="49" spans="1:26" ht="25.5">
      <c r="A49" s="97" t="s">
        <v>786</v>
      </c>
      <c r="B49" s="11">
        <v>725.6</v>
      </c>
      <c r="C49" s="132">
        <v>11390.5</v>
      </c>
      <c r="D49" s="132">
        <v>76961.7</v>
      </c>
      <c r="E49" s="132">
        <v>251344.4</v>
      </c>
      <c r="F49" s="132">
        <v>610792</v>
      </c>
      <c r="G49" s="132">
        <v>699367</v>
      </c>
      <c r="H49" s="132">
        <v>783343.7</v>
      </c>
      <c r="I49" s="132">
        <v>946688.4</v>
      </c>
      <c r="J49" s="132">
        <v>2131511.9</v>
      </c>
      <c r="K49" s="132">
        <v>3119932.4</v>
      </c>
      <c r="L49" s="132">
        <v>3692601.4</v>
      </c>
      <c r="M49" s="132">
        <f aca="true" t="shared" si="12" ref="M49:R49">M46</f>
        <v>3918190.6</v>
      </c>
      <c r="N49" s="132">
        <f t="shared" si="12"/>
        <v>4864328.3</v>
      </c>
      <c r="O49" s="132">
        <f t="shared" si="12"/>
        <v>6306703.7</v>
      </c>
      <c r="P49" s="132">
        <f t="shared" si="12"/>
        <v>7887139.4</v>
      </c>
      <c r="Q49" s="132">
        <f t="shared" si="12"/>
        <v>9544584.3</v>
      </c>
      <c r="R49" s="132">
        <f t="shared" si="12"/>
        <v>11387081.6</v>
      </c>
      <c r="S49" s="132">
        <v>13498666.1</v>
      </c>
      <c r="T49" s="132">
        <f>T46</f>
        <v>11921085.8</v>
      </c>
      <c r="U49" s="23">
        <v>15093737.8</v>
      </c>
      <c r="V49" s="132">
        <v>24724383.3</v>
      </c>
      <c r="W49" s="132">
        <v>27503873.3</v>
      </c>
      <c r="X49" s="132">
        <v>27810832.8</v>
      </c>
      <c r="Y49" s="132">
        <v>30444939.5</v>
      </c>
      <c r="Z49" s="132">
        <v>33459019</v>
      </c>
    </row>
    <row r="50" spans="1:26" ht="12.75">
      <c r="A50" s="97" t="s">
        <v>778</v>
      </c>
      <c r="B50" s="11">
        <v>610.9</v>
      </c>
      <c r="C50" s="132">
        <v>6979.4</v>
      </c>
      <c r="D50" s="132">
        <v>76346.2</v>
      </c>
      <c r="E50" s="132">
        <v>300749.1</v>
      </c>
      <c r="F50" s="132">
        <v>646489.7</v>
      </c>
      <c r="G50" s="132">
        <v>1020585.2</v>
      </c>
      <c r="H50" s="132">
        <v>1200924.4</v>
      </c>
      <c r="I50" s="132">
        <v>1262279.3</v>
      </c>
      <c r="J50" s="132">
        <v>1939045.4</v>
      </c>
      <c r="K50" s="132">
        <v>2944729.8</v>
      </c>
      <c r="L50" s="132">
        <v>3852184.6</v>
      </c>
      <c r="M50" s="132">
        <v>5071283.1</v>
      </c>
      <c r="N50" s="132">
        <v>6227103</v>
      </c>
      <c r="O50" s="132">
        <v>7837582.4</v>
      </c>
      <c r="P50" s="132">
        <v>9439827.8</v>
      </c>
      <c r="Q50" s="132">
        <v>11873211</v>
      </c>
      <c r="R50" s="132">
        <v>15340209</v>
      </c>
      <c r="S50" s="132">
        <v>19204696.2</v>
      </c>
      <c r="T50" s="132">
        <v>20131506.2</v>
      </c>
      <c r="U50" s="23">
        <v>22736866.9</v>
      </c>
      <c r="V50" s="132">
        <v>25947170.9</v>
      </c>
      <c r="W50" s="132">
        <v>29223709.5</v>
      </c>
      <c r="X50" s="132">
        <v>32723048.8</v>
      </c>
      <c r="Y50" s="132">
        <v>36114759.7</v>
      </c>
      <c r="Z50" s="132">
        <v>37821190.4</v>
      </c>
    </row>
    <row r="51" spans="1:26" ht="25.5" customHeight="1">
      <c r="A51" s="176" t="s">
        <v>788</v>
      </c>
      <c r="B51" s="11"/>
      <c r="C51" s="132"/>
      <c r="D51" s="132"/>
      <c r="E51" s="132">
        <v>-248.5</v>
      </c>
      <c r="F51" s="132">
        <v>-1386.1</v>
      </c>
      <c r="G51" s="132">
        <v>-2058.1</v>
      </c>
      <c r="H51" s="132">
        <v>-1976.1</v>
      </c>
      <c r="I51" s="132">
        <v>-767.6</v>
      </c>
      <c r="J51" s="132">
        <v>5439.3</v>
      </c>
      <c r="K51" s="132">
        <v>7499.9</v>
      </c>
      <c r="L51" s="132">
        <v>3786.1</v>
      </c>
      <c r="M51" s="132">
        <v>6182.5</v>
      </c>
      <c r="N51" s="132">
        <v>-4284.9</v>
      </c>
      <c r="O51" s="132">
        <v>-7454.3</v>
      </c>
      <c r="P51" s="132">
        <v>-34438.9</v>
      </c>
      <c r="Q51" s="132">
        <v>-112694.6</v>
      </c>
      <c r="R51" s="132">
        <v>-185905.7</v>
      </c>
      <c r="S51" s="132">
        <v>-355064.8</v>
      </c>
      <c r="T51" s="132">
        <v>-280108.2</v>
      </c>
      <c r="U51" s="23">
        <v>-258769</v>
      </c>
      <c r="V51" s="132">
        <v>-279560.2</v>
      </c>
      <c r="W51" s="132">
        <v>-368592</v>
      </c>
      <c r="X51" s="132">
        <v>-420527.6</v>
      </c>
      <c r="Y51" s="132">
        <v>-381132.3</v>
      </c>
      <c r="Z51" s="132">
        <v>-310476.2</v>
      </c>
    </row>
    <row r="52" spans="1:26" ht="12.75">
      <c r="A52" s="97" t="s">
        <v>789</v>
      </c>
      <c r="B52" s="132">
        <v>152</v>
      </c>
      <c r="C52" s="132">
        <v>3892.9</v>
      </c>
      <c r="D52" s="132">
        <v>28672.8</v>
      </c>
      <c r="E52" s="132">
        <v>85044.1</v>
      </c>
      <c r="F52" s="132">
        <v>252401.3</v>
      </c>
      <c r="G52" s="132">
        <v>378712</v>
      </c>
      <c r="H52" s="132">
        <v>469958.6</v>
      </c>
      <c r="I52" s="132">
        <v>517923</v>
      </c>
      <c r="J52" s="132">
        <v>883308.1</v>
      </c>
      <c r="K52" s="132">
        <v>1404111.5</v>
      </c>
      <c r="L52" s="132">
        <v>1585833.1</v>
      </c>
      <c r="M52" s="132">
        <f aca="true" t="shared" si="13" ref="M52:R52">M38</f>
        <v>2028443</v>
      </c>
      <c r="N52" s="132">
        <f t="shared" si="13"/>
        <v>2318223</v>
      </c>
      <c r="O52" s="132">
        <f t="shared" si="13"/>
        <v>3079045.6</v>
      </c>
      <c r="P52" s="132">
        <f t="shared" si="13"/>
        <v>4410767.1</v>
      </c>
      <c r="Q52" s="132">
        <f t="shared" si="13"/>
        <v>5542275.3</v>
      </c>
      <c r="R52" s="132">
        <f t="shared" si="13"/>
        <v>6564455.7</v>
      </c>
      <c r="S52" s="132">
        <v>8498539.1</v>
      </c>
      <c r="T52" s="132">
        <f>T38</f>
        <v>6808387.9</v>
      </c>
      <c r="U52" s="23">
        <v>8494621.8</v>
      </c>
      <c r="V52" s="132">
        <v>9106985.7</v>
      </c>
      <c r="W52" s="132">
        <v>10204505.6</v>
      </c>
      <c r="X52" s="132">
        <v>10411927.9</v>
      </c>
      <c r="Y52" s="132">
        <v>11497947</v>
      </c>
      <c r="Z52" s="132">
        <v>9793824.6</v>
      </c>
    </row>
    <row r="53" spans="1:26" ht="12.75">
      <c r="A53" s="97" t="s">
        <v>783</v>
      </c>
      <c r="B53" s="132">
        <v>90</v>
      </c>
      <c r="C53" s="132">
        <v>3257.3</v>
      </c>
      <c r="D53" s="132">
        <v>10471.2</v>
      </c>
      <c r="E53" s="132">
        <v>26640.9</v>
      </c>
      <c r="F53" s="132">
        <v>82547</v>
      </c>
      <c r="G53" s="132">
        <v>92897.2</v>
      </c>
      <c r="H53" s="132">
        <v>113688.8</v>
      </c>
      <c r="I53" s="132">
        <v>98035.3</v>
      </c>
      <c r="J53" s="132">
        <v>125192.6</v>
      </c>
      <c r="K53" s="132">
        <v>155627.5</v>
      </c>
      <c r="L53" s="132">
        <v>183250.6</v>
      </c>
      <c r="M53" s="132">
        <f aca="true" t="shared" si="14" ref="M53:R53">M42</f>
        <v>181199.2</v>
      </c>
      <c r="N53" s="132">
        <f t="shared" si="14"/>
        <v>205705.40000000002</v>
      </c>
      <c r="O53" s="132">
        <f t="shared" si="14"/>
        <v>203595.1</v>
      </c>
      <c r="P53" s="132">
        <f t="shared" si="14"/>
        <v>162407.7</v>
      </c>
      <c r="Q53" s="132">
        <f t="shared" si="14"/>
        <v>155563.8</v>
      </c>
      <c r="R53" s="132">
        <f t="shared" si="14"/>
        <v>230138.80000000002</v>
      </c>
      <c r="S53" s="132">
        <v>280117</v>
      </c>
      <c r="T53" s="132">
        <f>T42</f>
        <v>333869.4</v>
      </c>
      <c r="U53" s="23">
        <v>275454.3</v>
      </c>
      <c r="V53" s="132">
        <v>359982.7</v>
      </c>
      <c r="W53" s="132">
        <v>373817.1</v>
      </c>
      <c r="X53" s="132">
        <v>349608.4</v>
      </c>
      <c r="Y53" s="132">
        <v>493707</v>
      </c>
      <c r="Z53" s="132">
        <v>580200</v>
      </c>
    </row>
    <row r="54" spans="1:26" ht="25.5">
      <c r="A54" s="97" t="s">
        <v>790</v>
      </c>
      <c r="B54" s="11"/>
      <c r="C54" s="132">
        <v>673.6</v>
      </c>
      <c r="D54" s="132">
        <v>2262.5</v>
      </c>
      <c r="E54" s="132">
        <v>6211.7</v>
      </c>
      <c r="F54" s="132">
        <f>18169.3-0.1</f>
        <v>18169.2</v>
      </c>
      <c r="G54" s="132">
        <f>20873.8+0.2</f>
        <v>20874</v>
      </c>
      <c r="H54" s="132">
        <v>23699</v>
      </c>
      <c r="I54" s="132">
        <v>29364.8</v>
      </c>
      <c r="J54" s="132">
        <v>81835.6</v>
      </c>
      <c r="K54" s="132">
        <v>120196</v>
      </c>
      <c r="L54" s="132">
        <v>179304.6</v>
      </c>
      <c r="M54" s="132">
        <v>154463.8</v>
      </c>
      <c r="N54" s="132">
        <v>316803.3</v>
      </c>
      <c r="O54" s="132">
        <v>310107</v>
      </c>
      <c r="P54" s="132">
        <v>442524.8</v>
      </c>
      <c r="Q54" s="132">
        <v>755652</v>
      </c>
      <c r="R54" s="132">
        <v>1143329.1</v>
      </c>
      <c r="S54" s="132">
        <v>1432388.3</v>
      </c>
      <c r="T54" s="132">
        <v>948733.9</v>
      </c>
      <c r="U54" s="23">
        <v>1023993.7</v>
      </c>
      <c r="V54" s="132">
        <v>1139068.4</v>
      </c>
      <c r="W54" s="132">
        <v>1363537.4</v>
      </c>
      <c r="X54" s="132">
        <v>1205893</v>
      </c>
      <c r="Y54" s="132">
        <v>1622954.9</v>
      </c>
      <c r="Z54" s="132">
        <v>2067715.9</v>
      </c>
    </row>
    <row r="55" spans="1:26" ht="12.75">
      <c r="A55" s="25" t="s">
        <v>775</v>
      </c>
      <c r="B55" s="11">
        <v>1398.5</v>
      </c>
      <c r="C55" s="132">
        <v>19679.1</v>
      </c>
      <c r="D55" s="132">
        <v>173772</v>
      </c>
      <c r="E55" s="132">
        <v>616708.4</v>
      </c>
      <c r="F55" s="132">
        <v>1445305.2</v>
      </c>
      <c r="G55" s="132">
        <v>2026641</v>
      </c>
      <c r="H55" s="132">
        <v>2364236.9</v>
      </c>
      <c r="I55" s="132">
        <v>2658220.2</v>
      </c>
      <c r="J55" s="132">
        <v>4910508.4</v>
      </c>
      <c r="K55" s="132">
        <v>7433342.2</v>
      </c>
      <c r="L55" s="132">
        <v>9126673.1</v>
      </c>
      <c r="M55" s="132">
        <f>M56+M57</f>
        <v>10991181.3</v>
      </c>
      <c r="N55" s="132">
        <v>13520752.2</v>
      </c>
      <c r="O55" s="132">
        <v>17329843.6</v>
      </c>
      <c r="P55" s="132">
        <v>22017851.4</v>
      </c>
      <c r="Q55" s="132">
        <v>27560158.8</v>
      </c>
      <c r="R55" s="132">
        <v>34204936.6</v>
      </c>
      <c r="S55" s="132">
        <v>42354172.6</v>
      </c>
      <c r="T55" s="132">
        <f>T48</f>
        <v>39475844.3</v>
      </c>
      <c r="U55" s="23">
        <v>47073765.900000006</v>
      </c>
      <c r="V55" s="132">
        <f>V56+V57</f>
        <v>60557625.6</v>
      </c>
      <c r="W55" s="132">
        <f>W56+W57</f>
        <v>67921808.7</v>
      </c>
      <c r="X55" s="132">
        <f>X56+X57</f>
        <v>71802094.1</v>
      </c>
      <c r="Y55" s="132">
        <f>Y56+Y57</f>
        <v>79186894.1</v>
      </c>
      <c r="Z55" s="132">
        <f>Z56+Z57</f>
        <v>82561549.9</v>
      </c>
    </row>
    <row r="56" spans="1:26" ht="25.5">
      <c r="A56" s="97" t="s">
        <v>791</v>
      </c>
      <c r="B56" s="11"/>
      <c r="C56" s="132">
        <v>1057.6</v>
      </c>
      <c r="D56" s="132">
        <v>4905</v>
      </c>
      <c r="E56" s="132">
        <v>11322.5</v>
      </c>
      <c r="F56" s="132">
        <v>32587.7</v>
      </c>
      <c r="G56" s="132">
        <v>47717</v>
      </c>
      <c r="H56" s="132">
        <v>72191.3</v>
      </c>
      <c r="I56" s="132">
        <v>143790.8</v>
      </c>
      <c r="J56" s="132">
        <v>278550.3</v>
      </c>
      <c r="K56" s="132">
        <v>316788.8</v>
      </c>
      <c r="L56" s="132">
        <v>306734.2</v>
      </c>
      <c r="M56" s="132">
        <v>367331.9</v>
      </c>
      <c r="N56" s="132">
        <v>713955.5</v>
      </c>
      <c r="O56" s="132">
        <v>670883.3</v>
      </c>
      <c r="P56" s="132">
        <v>947091</v>
      </c>
      <c r="Q56" s="132">
        <v>1439441.8</v>
      </c>
      <c r="R56" s="132">
        <v>1740978.8</v>
      </c>
      <c r="S56" s="132">
        <v>2287726.4</v>
      </c>
      <c r="T56" s="132">
        <v>1929722.1</v>
      </c>
      <c r="U56" s="23">
        <v>2243073</v>
      </c>
      <c r="V56" s="132">
        <v>2628320.2</v>
      </c>
      <c r="W56" s="132">
        <v>3100457.7</v>
      </c>
      <c r="X56" s="132">
        <v>3331895.6</v>
      </c>
      <c r="Y56" s="132">
        <v>3815278.5</v>
      </c>
      <c r="Z56" s="132">
        <v>3912999.5</v>
      </c>
    </row>
    <row r="57" spans="1:26" ht="12.75">
      <c r="A57" s="97" t="s">
        <v>792</v>
      </c>
      <c r="B57" s="11">
        <v>1398.5</v>
      </c>
      <c r="C57" s="132">
        <v>18621.5</v>
      </c>
      <c r="D57" s="132">
        <v>168867</v>
      </c>
      <c r="E57" s="132">
        <v>605385.9</v>
      </c>
      <c r="F57" s="132">
        <v>1412717.5</v>
      </c>
      <c r="G57" s="132">
        <v>1978924</v>
      </c>
      <c r="H57" s="132">
        <v>2292045.6</v>
      </c>
      <c r="I57" s="132">
        <v>2514429.4</v>
      </c>
      <c r="J57" s="132">
        <v>4631958.1</v>
      </c>
      <c r="K57" s="132">
        <v>7116553.4</v>
      </c>
      <c r="L57" s="132">
        <v>8819938.9</v>
      </c>
      <c r="M57" s="132">
        <f>M48-M56</f>
        <v>10623849.4</v>
      </c>
      <c r="N57" s="132">
        <v>12806796.7</v>
      </c>
      <c r="O57" s="132">
        <v>16658960.3</v>
      </c>
      <c r="P57" s="132">
        <v>21070760.4</v>
      </c>
      <c r="Q57" s="132">
        <v>26120717</v>
      </c>
      <c r="R57" s="132">
        <v>32463957.8</v>
      </c>
      <c r="S57" s="132">
        <v>40066446.2</v>
      </c>
      <c r="T57" s="132">
        <v>37546122.2</v>
      </c>
      <c r="U57" s="23">
        <v>44830692.900000006</v>
      </c>
      <c r="V57" s="132">
        <v>57929305.4</v>
      </c>
      <c r="W57" s="132">
        <v>64821351</v>
      </c>
      <c r="X57" s="132">
        <v>68470198.5</v>
      </c>
      <c r="Y57" s="132">
        <v>75371615.6</v>
      </c>
      <c r="Z57" s="132">
        <v>78648550.4</v>
      </c>
    </row>
    <row r="58" spans="1:26" ht="25.5">
      <c r="A58" s="170" t="s">
        <v>793</v>
      </c>
      <c r="B58" s="132"/>
      <c r="C58" s="132"/>
      <c r="D58" s="132"/>
      <c r="E58" s="132"/>
      <c r="F58" s="132"/>
      <c r="G58" s="132"/>
      <c r="H58" s="132"/>
      <c r="I58" s="132"/>
      <c r="J58" s="132"/>
      <c r="K58" s="132"/>
      <c r="L58" s="132"/>
      <c r="M58" s="132"/>
      <c r="N58" s="132"/>
      <c r="O58" s="132"/>
      <c r="P58" s="132"/>
      <c r="Q58" s="132"/>
      <c r="R58" s="132"/>
      <c r="U58" s="41"/>
      <c r="V58" s="48"/>
      <c r="W58" s="48"/>
      <c r="X58" s="48"/>
      <c r="Y58" s="48"/>
      <c r="Z58" s="48"/>
    </row>
    <row r="59" spans="1:26" ht="12.75">
      <c r="A59" s="25" t="s">
        <v>794</v>
      </c>
      <c r="B59" s="41">
        <v>1398.5</v>
      </c>
      <c r="C59" s="132">
        <v>19209</v>
      </c>
      <c r="D59" s="132">
        <v>170588.9</v>
      </c>
      <c r="E59" s="132">
        <v>606339.1</v>
      </c>
      <c r="F59" s="132">
        <v>1416789.1</v>
      </c>
      <c r="G59" s="132">
        <v>1982951.5</v>
      </c>
      <c r="H59" s="132">
        <v>2294417.6</v>
      </c>
      <c r="I59" s="132">
        <v>2517593.5264</v>
      </c>
      <c r="J59" s="132">
        <v>4661755.3</v>
      </c>
      <c r="K59" s="132">
        <v>7139265.6</v>
      </c>
      <c r="L59" s="132">
        <v>8841679.2</v>
      </c>
      <c r="M59" s="132">
        <f>M60+M61</f>
        <v>10676628.4</v>
      </c>
      <c r="N59" s="132">
        <v>12884087.8</v>
      </c>
      <c r="O59" s="132">
        <v>16763703.5</v>
      </c>
      <c r="P59" s="132">
        <v>21197883.2</v>
      </c>
      <c r="Q59" s="132">
        <v>26294288.7</v>
      </c>
      <c r="R59" s="132">
        <v>32678914.2</v>
      </c>
      <c r="S59" s="23">
        <v>40336972.5</v>
      </c>
      <c r="T59" s="23">
        <v>37828074</v>
      </c>
      <c r="U59" s="23">
        <v>45133138.00000001</v>
      </c>
      <c r="V59" s="132">
        <f>V60+V61</f>
        <v>58333683.5</v>
      </c>
      <c r="W59" s="132">
        <f>W60+W61</f>
        <v>65332829.1</v>
      </c>
      <c r="X59" s="132">
        <f>X60+X61</f>
        <v>69022411.5</v>
      </c>
      <c r="Y59" s="132">
        <f>Y60+Y61</f>
        <v>76043301.19999999</v>
      </c>
      <c r="Z59" s="132">
        <f>Z60+Z61</f>
        <v>79258171.7</v>
      </c>
    </row>
    <row r="60" spans="1:26" ht="12.75">
      <c r="A60" s="97" t="s">
        <v>795</v>
      </c>
      <c r="B60" s="11">
        <v>1398.5</v>
      </c>
      <c r="C60" s="132">
        <v>18621.5</v>
      </c>
      <c r="D60" s="132">
        <v>168867</v>
      </c>
      <c r="E60" s="132">
        <v>605385.9</v>
      </c>
      <c r="F60" s="132">
        <v>1412717.5</v>
      </c>
      <c r="G60" s="132">
        <v>1978924</v>
      </c>
      <c r="H60" s="132">
        <v>2292045.6</v>
      </c>
      <c r="I60" s="132">
        <v>2514429.4</v>
      </c>
      <c r="J60" s="132">
        <v>4631958.1</v>
      </c>
      <c r="K60" s="132">
        <v>7116553.4</v>
      </c>
      <c r="L60" s="132">
        <v>8819938.9</v>
      </c>
      <c r="M60" s="132">
        <f aca="true" t="shared" si="15" ref="M60:R60">M57</f>
        <v>10623849.4</v>
      </c>
      <c r="N60" s="132">
        <f t="shared" si="15"/>
        <v>12806796.7</v>
      </c>
      <c r="O60" s="132">
        <f t="shared" si="15"/>
        <v>16658960.3</v>
      </c>
      <c r="P60" s="132">
        <f t="shared" si="15"/>
        <v>21070760.4</v>
      </c>
      <c r="Q60" s="132">
        <f t="shared" si="15"/>
        <v>26120717</v>
      </c>
      <c r="R60" s="132">
        <f t="shared" si="15"/>
        <v>32463957.8</v>
      </c>
      <c r="S60" s="132">
        <v>40066446.2</v>
      </c>
      <c r="T60" s="132">
        <f>T57</f>
        <v>37546122.2</v>
      </c>
      <c r="U60" s="23">
        <v>44830692.900000006</v>
      </c>
      <c r="V60" s="132">
        <v>57929305.4</v>
      </c>
      <c r="W60" s="132">
        <v>64821351</v>
      </c>
      <c r="X60" s="132">
        <v>68470198.5</v>
      </c>
      <c r="Y60" s="132">
        <v>75371615.6</v>
      </c>
      <c r="Z60" s="132">
        <v>78648550.4</v>
      </c>
    </row>
    <row r="61" spans="1:26" ht="25.5">
      <c r="A61" s="97" t="s">
        <v>796</v>
      </c>
      <c r="B61" s="41"/>
      <c r="C61" s="132">
        <v>587.5</v>
      </c>
      <c r="D61" s="132">
        <v>1721.9</v>
      </c>
      <c r="E61" s="132">
        <v>953.2</v>
      </c>
      <c r="F61" s="132">
        <v>4071.6</v>
      </c>
      <c r="G61" s="132">
        <v>4027.5</v>
      </c>
      <c r="H61" s="132">
        <v>2372</v>
      </c>
      <c r="I61" s="132">
        <v>3164.1</v>
      </c>
      <c r="J61" s="132">
        <v>29797.2</v>
      </c>
      <c r="K61" s="132">
        <v>22712.2</v>
      </c>
      <c r="L61" s="132">
        <v>21740.3</v>
      </c>
      <c r="M61" s="132">
        <v>52779</v>
      </c>
      <c r="N61" s="132">
        <v>77291.1</v>
      </c>
      <c r="O61" s="132">
        <v>104743.2</v>
      </c>
      <c r="P61" s="132">
        <v>127122.8</v>
      </c>
      <c r="Q61" s="132">
        <v>173571.7</v>
      </c>
      <c r="R61" s="132">
        <v>214956.4</v>
      </c>
      <c r="S61" s="132">
        <v>270526.3</v>
      </c>
      <c r="T61" s="132">
        <v>281951.8</v>
      </c>
      <c r="U61" s="23">
        <v>302445.1</v>
      </c>
      <c r="V61" s="132">
        <v>404378.1</v>
      </c>
      <c r="W61" s="132">
        <v>511478.1</v>
      </c>
      <c r="X61" s="132">
        <v>552213</v>
      </c>
      <c r="Y61" s="132">
        <v>671685.6</v>
      </c>
      <c r="Z61" s="132">
        <v>609621.3</v>
      </c>
    </row>
    <row r="62" spans="1:26" ht="12.75">
      <c r="A62" s="25" t="s">
        <v>775</v>
      </c>
      <c r="B62" s="41">
        <v>1398.5</v>
      </c>
      <c r="C62" s="132">
        <v>19209</v>
      </c>
      <c r="D62" s="132">
        <v>170588.9</v>
      </c>
      <c r="E62" s="132">
        <v>606339.1</v>
      </c>
      <c r="F62" s="132">
        <v>1416789.1</v>
      </c>
      <c r="G62" s="132">
        <v>1982951.5</v>
      </c>
      <c r="H62" s="132">
        <v>2294417.6</v>
      </c>
      <c r="I62" s="132">
        <v>2517593.5264</v>
      </c>
      <c r="J62" s="132">
        <v>4661755.3</v>
      </c>
      <c r="K62" s="132">
        <v>7139265.6</v>
      </c>
      <c r="L62" s="132">
        <v>8841679.2</v>
      </c>
      <c r="M62" s="132">
        <f>M63+M64</f>
        <v>10676628.4</v>
      </c>
      <c r="N62" s="132">
        <v>12884087.8</v>
      </c>
      <c r="O62" s="132">
        <v>16763703.5</v>
      </c>
      <c r="P62" s="132">
        <v>21197883.2</v>
      </c>
      <c r="Q62" s="132">
        <v>26294288.7</v>
      </c>
      <c r="R62" s="132">
        <v>32678914.2</v>
      </c>
      <c r="S62" s="23">
        <v>40336972.5</v>
      </c>
      <c r="T62" s="23">
        <f>T59</f>
        <v>37828074</v>
      </c>
      <c r="U62" s="23">
        <v>45133138.00000001</v>
      </c>
      <c r="V62" s="132">
        <f>V63+V64</f>
        <v>58333683.5</v>
      </c>
      <c r="W62" s="132">
        <f>W63+W64</f>
        <v>65332829.1</v>
      </c>
      <c r="X62" s="132">
        <f>X63+X64</f>
        <v>69022411.5</v>
      </c>
      <c r="Y62" s="132">
        <f>Y63+Y64</f>
        <v>76043301.2</v>
      </c>
      <c r="Z62" s="132">
        <f>Z63+Z64</f>
        <v>79258171.69999999</v>
      </c>
    </row>
    <row r="63" spans="1:26" ht="25.5">
      <c r="A63" s="97" t="s">
        <v>797</v>
      </c>
      <c r="B63" s="41"/>
      <c r="C63" s="132">
        <v>1.4</v>
      </c>
      <c r="D63" s="132">
        <v>436.7</v>
      </c>
      <c r="E63" s="132">
        <v>1143.9</v>
      </c>
      <c r="F63" s="132">
        <v>3386</v>
      </c>
      <c r="G63" s="132">
        <v>3594.7</v>
      </c>
      <c r="H63" s="132">
        <v>4445.4</v>
      </c>
      <c r="I63" s="132">
        <v>5710.5</v>
      </c>
      <c r="J63" s="132">
        <v>14361</v>
      </c>
      <c r="K63" s="132">
        <v>20786.9</v>
      </c>
      <c r="L63" s="132">
        <v>45666.4</v>
      </c>
      <c r="M63" s="132">
        <v>63957.4</v>
      </c>
      <c r="N63" s="132">
        <v>89285.6</v>
      </c>
      <c r="O63" s="132">
        <v>124408.8</v>
      </c>
      <c r="P63" s="132">
        <v>156730.1</v>
      </c>
      <c r="Q63" s="132">
        <v>214561.1</v>
      </c>
      <c r="R63" s="132">
        <v>303347.8</v>
      </c>
      <c r="S63" s="132">
        <v>341275</v>
      </c>
      <c r="T63" s="132">
        <v>370912.9</v>
      </c>
      <c r="U63" s="23">
        <v>412357</v>
      </c>
      <c r="V63" s="132">
        <v>566635.3</v>
      </c>
      <c r="W63" s="132">
        <v>703803</v>
      </c>
      <c r="X63" s="132">
        <v>850381.3</v>
      </c>
      <c r="Y63" s="132">
        <v>986463.3</v>
      </c>
      <c r="Z63" s="132">
        <v>954780.1</v>
      </c>
    </row>
    <row r="64" spans="1:26" ht="12.75">
      <c r="A64" s="97" t="s">
        <v>798</v>
      </c>
      <c r="B64" s="41">
        <v>1398.5</v>
      </c>
      <c r="C64" s="132">
        <v>19207.6</v>
      </c>
      <c r="D64" s="132">
        <v>170152.2</v>
      </c>
      <c r="E64" s="132">
        <v>605195.2</v>
      </c>
      <c r="F64" s="132">
        <v>1413403.1</v>
      </c>
      <c r="G64" s="132">
        <v>1979356.8</v>
      </c>
      <c r="H64" s="132">
        <v>2289972.2</v>
      </c>
      <c r="I64" s="132">
        <v>2511883</v>
      </c>
      <c r="J64" s="132">
        <v>4647394.3</v>
      </c>
      <c r="K64" s="132">
        <v>7118478.7</v>
      </c>
      <c r="L64" s="132">
        <v>8796012.8</v>
      </c>
      <c r="M64" s="132">
        <f>M59-M63</f>
        <v>10612671</v>
      </c>
      <c r="N64" s="132">
        <v>12794802.2</v>
      </c>
      <c r="O64" s="132">
        <v>16639294.7</v>
      </c>
      <c r="P64" s="132">
        <v>21041153.1</v>
      </c>
      <c r="Q64" s="132">
        <v>26079727.6</v>
      </c>
      <c r="R64" s="132">
        <v>32375566.4</v>
      </c>
      <c r="S64" s="132">
        <v>39995697.5</v>
      </c>
      <c r="T64" s="132">
        <v>37457161.1</v>
      </c>
      <c r="U64" s="23">
        <v>44720781.00000001</v>
      </c>
      <c r="V64" s="132">
        <v>57767048.2</v>
      </c>
      <c r="W64" s="132">
        <v>64629026.1</v>
      </c>
      <c r="X64" s="132">
        <v>68172030.2</v>
      </c>
      <c r="Y64" s="132">
        <v>75056837.9</v>
      </c>
      <c r="Z64" s="132">
        <v>78303391.6</v>
      </c>
    </row>
    <row r="65" spans="1:25" ht="25.5">
      <c r="A65" s="170" t="s">
        <v>799</v>
      </c>
      <c r="B65" s="132"/>
      <c r="C65" s="132"/>
      <c r="D65" s="132"/>
      <c r="E65" s="132"/>
      <c r="F65" s="132"/>
      <c r="G65" s="132"/>
      <c r="H65" s="132"/>
      <c r="I65" s="132"/>
      <c r="J65" s="132"/>
      <c r="K65" s="132"/>
      <c r="L65" s="132"/>
      <c r="M65" s="132"/>
      <c r="N65" s="132"/>
      <c r="O65" s="132"/>
      <c r="P65" s="132"/>
      <c r="Q65" s="132"/>
      <c r="R65" s="132"/>
      <c r="U65" s="41"/>
      <c r="Y65" s="7"/>
    </row>
    <row r="66" spans="1:26" ht="12.75">
      <c r="A66" s="25" t="s">
        <v>794</v>
      </c>
      <c r="B66" s="11">
        <v>1398.5</v>
      </c>
      <c r="C66" s="132">
        <v>19207.6</v>
      </c>
      <c r="D66" s="132">
        <v>170152.2</v>
      </c>
      <c r="E66" s="132">
        <v>605195.2</v>
      </c>
      <c r="F66" s="132">
        <v>1413403.1</v>
      </c>
      <c r="G66" s="132">
        <v>1979356.8</v>
      </c>
      <c r="H66" s="132">
        <v>2289972.2</v>
      </c>
      <c r="I66" s="132">
        <v>2511883</v>
      </c>
      <c r="J66" s="132">
        <v>4647394.3</v>
      </c>
      <c r="K66" s="132">
        <v>7118478.7</v>
      </c>
      <c r="L66" s="132">
        <v>8796012.8</v>
      </c>
      <c r="M66" s="132">
        <f aca="true" t="shared" si="16" ref="M66:R66">M67</f>
        <v>10612671</v>
      </c>
      <c r="N66" s="132">
        <f t="shared" si="16"/>
        <v>12794802.2</v>
      </c>
      <c r="O66" s="132">
        <f t="shared" si="16"/>
        <v>16639294.7</v>
      </c>
      <c r="P66" s="132">
        <f t="shared" si="16"/>
        <v>21041153.1</v>
      </c>
      <c r="Q66" s="132">
        <f t="shared" si="16"/>
        <v>26079727.6</v>
      </c>
      <c r="R66" s="132">
        <f t="shared" si="16"/>
        <v>32375566.4</v>
      </c>
      <c r="S66" s="132">
        <v>39995697.5</v>
      </c>
      <c r="T66" s="132">
        <v>37457161.1</v>
      </c>
      <c r="U66" s="132">
        <v>44720781.00000001</v>
      </c>
      <c r="V66" s="132">
        <f>V67</f>
        <v>57767048.2</v>
      </c>
      <c r="W66" s="132">
        <f>W67</f>
        <v>64629026.1</v>
      </c>
      <c r="X66" s="132">
        <f>X67</f>
        <v>68172030.2</v>
      </c>
      <c r="Y66" s="132">
        <f>Y67</f>
        <v>75056837.9</v>
      </c>
      <c r="Z66" s="132">
        <f>Z67</f>
        <v>78303391.6</v>
      </c>
    </row>
    <row r="67" spans="1:26" ht="12.75">
      <c r="A67" s="97" t="s">
        <v>800</v>
      </c>
      <c r="B67" s="11">
        <v>1398.5</v>
      </c>
      <c r="C67" s="132">
        <v>19207.6</v>
      </c>
      <c r="D67" s="132">
        <v>170152.2</v>
      </c>
      <c r="E67" s="132">
        <v>605195.2</v>
      </c>
      <c r="F67" s="132">
        <v>1413403.1</v>
      </c>
      <c r="G67" s="132">
        <v>1979356.8</v>
      </c>
      <c r="H67" s="132">
        <v>2289972.2</v>
      </c>
      <c r="I67" s="132">
        <v>2511883</v>
      </c>
      <c r="J67" s="132">
        <v>4647394.3</v>
      </c>
      <c r="K67" s="132">
        <v>7118478.7</v>
      </c>
      <c r="L67" s="132">
        <v>8796012.8</v>
      </c>
      <c r="M67" s="132">
        <f aca="true" t="shared" si="17" ref="M67:R67">M64</f>
        <v>10612671</v>
      </c>
      <c r="N67" s="132">
        <f t="shared" si="17"/>
        <v>12794802.2</v>
      </c>
      <c r="O67" s="132">
        <f t="shared" si="17"/>
        <v>16639294.7</v>
      </c>
      <c r="P67" s="132">
        <f t="shared" si="17"/>
        <v>21041153.1</v>
      </c>
      <c r="Q67" s="132">
        <f t="shared" si="17"/>
        <v>26079727.6</v>
      </c>
      <c r="R67" s="132">
        <f t="shared" si="17"/>
        <v>32375566.4</v>
      </c>
      <c r="S67" s="132">
        <v>39995697.5</v>
      </c>
      <c r="T67" s="132">
        <v>37457161.1</v>
      </c>
      <c r="U67" s="132">
        <v>44720781.00000001</v>
      </c>
      <c r="V67" s="132">
        <v>57767048.2</v>
      </c>
      <c r="W67" s="132">
        <v>64629026.1</v>
      </c>
      <c r="X67" s="132">
        <v>68172030.2</v>
      </c>
      <c r="Y67" s="132">
        <v>75056837.9</v>
      </c>
      <c r="Z67" s="132">
        <v>78303391.6</v>
      </c>
    </row>
    <row r="68" spans="1:26" ht="12.75">
      <c r="A68" s="25" t="s">
        <v>775</v>
      </c>
      <c r="B68" s="11">
        <v>1398.5</v>
      </c>
      <c r="C68" s="132">
        <v>19207.6</v>
      </c>
      <c r="D68" s="132">
        <v>170152.2</v>
      </c>
      <c r="E68" s="132">
        <v>605195.2</v>
      </c>
      <c r="F68" s="132">
        <v>1413403.1</v>
      </c>
      <c r="G68" s="132">
        <v>1979356.8</v>
      </c>
      <c r="H68" s="132">
        <v>2289972.2</v>
      </c>
      <c r="I68" s="132">
        <v>2511883</v>
      </c>
      <c r="J68" s="132">
        <v>4647394.3</v>
      </c>
      <c r="K68" s="132">
        <v>7118478.7</v>
      </c>
      <c r="L68" s="132">
        <v>8796012.8</v>
      </c>
      <c r="M68" s="132">
        <f>M69+M74</f>
        <v>10612671</v>
      </c>
      <c r="N68" s="132">
        <v>12794802.2</v>
      </c>
      <c r="O68" s="132">
        <v>16639294.7</v>
      </c>
      <c r="P68" s="132">
        <v>21041153.1</v>
      </c>
      <c r="Q68" s="132">
        <v>26079727.6</v>
      </c>
      <c r="R68" s="132">
        <v>32375566.4</v>
      </c>
      <c r="S68" s="132">
        <v>39995697.5</v>
      </c>
      <c r="T68" s="132">
        <v>37457161.1</v>
      </c>
      <c r="U68" s="132">
        <v>44720781.00000001</v>
      </c>
      <c r="V68" s="132">
        <f>V69+V74</f>
        <v>57767048.199999996</v>
      </c>
      <c r="W68" s="132">
        <f>W69+W74</f>
        <v>64629026.1</v>
      </c>
      <c r="X68" s="132">
        <f>X69+X74</f>
        <v>68172030.2</v>
      </c>
      <c r="Y68" s="132">
        <f>Y69+Y74</f>
        <v>75056837.9</v>
      </c>
      <c r="Z68" s="132">
        <f>Z69+Z74</f>
        <v>78303391.6</v>
      </c>
    </row>
    <row r="69" spans="1:26" ht="12.75">
      <c r="A69" s="97" t="s">
        <v>801</v>
      </c>
      <c r="B69" s="11">
        <v>855.4</v>
      </c>
      <c r="C69" s="132">
        <v>9183.6</v>
      </c>
      <c r="D69" s="132">
        <v>106755.4</v>
      </c>
      <c r="E69" s="132">
        <v>422052.7</v>
      </c>
      <c r="F69" s="132">
        <v>1016594.3</v>
      </c>
      <c r="G69" s="132">
        <v>1435869.8</v>
      </c>
      <c r="H69" s="132">
        <v>1776137.6</v>
      </c>
      <c r="I69" s="132">
        <v>2003790.1</v>
      </c>
      <c r="J69" s="132">
        <v>3285678.1</v>
      </c>
      <c r="K69" s="132">
        <v>4476850.9</v>
      </c>
      <c r="L69" s="132">
        <v>5886860.6</v>
      </c>
      <c r="M69" s="132">
        <v>7484115.5</v>
      </c>
      <c r="N69" s="132">
        <v>9058687.6</v>
      </c>
      <c r="O69" s="132">
        <v>11477849.6</v>
      </c>
      <c r="P69" s="132">
        <v>14438149.2</v>
      </c>
      <c r="Q69" s="132">
        <v>17809740.7</v>
      </c>
      <c r="R69" s="132">
        <v>21968579.5</v>
      </c>
      <c r="S69" s="132">
        <v>27543511.4</v>
      </c>
      <c r="T69" s="132">
        <v>29269625.1</v>
      </c>
      <c r="U69" s="132">
        <v>32514673.2</v>
      </c>
      <c r="V69" s="132">
        <f>V71+V72+V73</f>
        <v>41061650.3</v>
      </c>
      <c r="W69" s="132">
        <f>W71+W72+W73</f>
        <v>47084459.2</v>
      </c>
      <c r="X69" s="132">
        <f>X71+X72+X73</f>
        <v>52323883.5</v>
      </c>
      <c r="Y69" s="132">
        <f>Y71+Y72+Y73</f>
        <v>56487581.5</v>
      </c>
      <c r="Z69" s="132">
        <f>Z71+Z72+Z73</f>
        <v>59067258</v>
      </c>
    </row>
    <row r="70" spans="1:26" ht="12.75">
      <c r="A70" s="97" t="s">
        <v>238</v>
      </c>
      <c r="B70" s="132"/>
      <c r="C70" s="132"/>
      <c r="D70" s="132"/>
      <c r="E70" s="132"/>
      <c r="F70" s="132"/>
      <c r="G70" s="132"/>
      <c r="H70" s="132"/>
      <c r="I70" s="132"/>
      <c r="J70" s="132"/>
      <c r="K70" s="132"/>
      <c r="L70" s="132"/>
      <c r="M70" s="132"/>
      <c r="N70" s="132"/>
      <c r="O70" s="132"/>
      <c r="P70" s="132"/>
      <c r="Q70" s="132"/>
      <c r="R70" s="132"/>
      <c r="S70" s="177"/>
      <c r="T70" s="132"/>
      <c r="U70" s="132"/>
      <c r="V70" s="132"/>
      <c r="W70" s="132"/>
      <c r="X70" s="132"/>
      <c r="Y70" s="11"/>
      <c r="Z70" s="11"/>
    </row>
    <row r="71" spans="1:26" ht="12.75">
      <c r="A71" s="178" t="s">
        <v>802</v>
      </c>
      <c r="B71" s="11">
        <v>565.6</v>
      </c>
      <c r="C71" s="132">
        <v>6208.2</v>
      </c>
      <c r="D71" s="132">
        <v>68019.6</v>
      </c>
      <c r="E71" s="132">
        <v>267112.6</v>
      </c>
      <c r="F71" s="132">
        <v>719793.5</v>
      </c>
      <c r="G71" s="132">
        <v>1007827</v>
      </c>
      <c r="H71" s="132">
        <v>1235213.7</v>
      </c>
      <c r="I71" s="132">
        <v>1462284</v>
      </c>
      <c r="J71" s="132">
        <v>2526167.9</v>
      </c>
      <c r="K71" s="132">
        <v>3295237.3</v>
      </c>
      <c r="L71" s="132">
        <v>4318121.1</v>
      </c>
      <c r="M71" s="132">
        <v>5409157.7</v>
      </c>
      <c r="N71" s="132">
        <v>6537401.5</v>
      </c>
      <c r="O71" s="132">
        <v>8438484.1</v>
      </c>
      <c r="P71" s="132">
        <v>10652857.8</v>
      </c>
      <c r="Q71" s="132">
        <v>12974743.4</v>
      </c>
      <c r="R71" s="132">
        <v>16031739.8</v>
      </c>
      <c r="S71" s="132">
        <v>19966954.7</v>
      </c>
      <c r="T71" s="132">
        <v>20985936.1</v>
      </c>
      <c r="U71" s="132">
        <v>23617623.3</v>
      </c>
      <c r="V71" s="132">
        <v>29963595.8</v>
      </c>
      <c r="W71" s="132">
        <v>34333600.2</v>
      </c>
      <c r="X71" s="132">
        <v>38068395.9</v>
      </c>
      <c r="Y71" s="132">
        <v>41610562.7</v>
      </c>
      <c r="Z71" s="132">
        <v>43330974.1</v>
      </c>
    </row>
    <row r="72" spans="1:26" ht="12.75">
      <c r="A72" s="178" t="s">
        <v>468</v>
      </c>
      <c r="B72" s="11">
        <v>230.9</v>
      </c>
      <c r="C72" s="132">
        <v>2633.7</v>
      </c>
      <c r="D72" s="132">
        <v>29758.2</v>
      </c>
      <c r="E72" s="132">
        <v>136682.2</v>
      </c>
      <c r="F72" s="132">
        <v>272501.5</v>
      </c>
      <c r="G72" s="132">
        <v>391381.3</v>
      </c>
      <c r="H72" s="132">
        <v>493573.5</v>
      </c>
      <c r="I72" s="132">
        <v>492620.6</v>
      </c>
      <c r="J72" s="132">
        <v>703209.1</v>
      </c>
      <c r="K72" s="132">
        <v>1102497.1</v>
      </c>
      <c r="L72" s="132">
        <v>1469957.6</v>
      </c>
      <c r="M72" s="132">
        <v>1942441.8</v>
      </c>
      <c r="N72" s="132">
        <v>2366368.7</v>
      </c>
      <c r="O72" s="132">
        <v>2889814.5</v>
      </c>
      <c r="P72" s="132">
        <v>3645918.5</v>
      </c>
      <c r="Q72" s="132">
        <v>4680409.7</v>
      </c>
      <c r="R72" s="132">
        <v>5750964.1</v>
      </c>
      <c r="S72" s="132">
        <v>7359844.2</v>
      </c>
      <c r="T72" s="132">
        <v>8066692.6</v>
      </c>
      <c r="U72" s="132">
        <v>8671323.7</v>
      </c>
      <c r="V72" s="132">
        <v>10872722.1</v>
      </c>
      <c r="W72" s="132">
        <v>12503412.3</v>
      </c>
      <c r="X72" s="132">
        <v>13998290.9</v>
      </c>
      <c r="Y72" s="132">
        <v>14589157.3</v>
      </c>
      <c r="Z72" s="132">
        <v>15403416.2</v>
      </c>
    </row>
    <row r="73" spans="1:26" ht="25.5">
      <c r="A73" s="178" t="s">
        <v>803</v>
      </c>
      <c r="B73" s="11">
        <v>58.9</v>
      </c>
      <c r="C73" s="132">
        <v>341.7</v>
      </c>
      <c r="D73" s="132">
        <v>8977.6</v>
      </c>
      <c r="E73" s="132">
        <v>18257.9</v>
      </c>
      <c r="F73" s="132">
        <v>24299.3</v>
      </c>
      <c r="G73" s="132">
        <v>36661.5</v>
      </c>
      <c r="H73" s="132">
        <v>47350.4</v>
      </c>
      <c r="I73" s="132">
        <v>48885.5</v>
      </c>
      <c r="J73" s="132">
        <v>56301.1</v>
      </c>
      <c r="K73" s="132">
        <v>79116.5</v>
      </c>
      <c r="L73" s="132">
        <v>98781.9</v>
      </c>
      <c r="M73" s="132">
        <v>132516</v>
      </c>
      <c r="N73" s="132">
        <v>154917.4</v>
      </c>
      <c r="O73" s="132">
        <v>149551</v>
      </c>
      <c r="P73" s="132">
        <v>139372.9</v>
      </c>
      <c r="Q73" s="132">
        <v>154587.6</v>
      </c>
      <c r="R73" s="132">
        <v>185875.6</v>
      </c>
      <c r="S73" s="132">
        <v>216712.5</v>
      </c>
      <c r="T73" s="132">
        <v>216996.4</v>
      </c>
      <c r="U73" s="132">
        <v>225726.2</v>
      </c>
      <c r="V73" s="132">
        <v>225332.4</v>
      </c>
      <c r="W73" s="132">
        <v>247446.7</v>
      </c>
      <c r="X73" s="132">
        <v>257196.7</v>
      </c>
      <c r="Y73" s="132">
        <v>287861.5</v>
      </c>
      <c r="Z73" s="132">
        <v>332867.7</v>
      </c>
    </row>
    <row r="74" spans="1:26" ht="12.75">
      <c r="A74" s="97" t="s">
        <v>804</v>
      </c>
      <c r="B74" s="11">
        <v>543.1</v>
      </c>
      <c r="C74" s="132">
        <v>10024</v>
      </c>
      <c r="D74" s="132">
        <v>63396.8</v>
      </c>
      <c r="E74" s="132">
        <v>183142.5</v>
      </c>
      <c r="F74" s="132">
        <f>F66-F69</f>
        <v>396808.80000000005</v>
      </c>
      <c r="G74" s="132">
        <f>G66-G69</f>
        <v>543487</v>
      </c>
      <c r="H74" s="132">
        <f>H66-H69</f>
        <v>513834.6000000001</v>
      </c>
      <c r="I74" s="132">
        <v>508092.9</v>
      </c>
      <c r="J74" s="132">
        <v>1361716.2</v>
      </c>
      <c r="K74" s="132">
        <v>2641627.8</v>
      </c>
      <c r="L74" s="132">
        <v>2909152.2</v>
      </c>
      <c r="M74" s="132">
        <f>M66-M69</f>
        <v>3128555.5</v>
      </c>
      <c r="N74" s="132">
        <v>3736114.6</v>
      </c>
      <c r="O74" s="132">
        <v>5161445.1</v>
      </c>
      <c r="P74" s="132">
        <v>6603003.9</v>
      </c>
      <c r="Q74" s="132">
        <v>8269986.9</v>
      </c>
      <c r="R74" s="132">
        <v>10406986.9</v>
      </c>
      <c r="S74" s="132">
        <v>12452186.1</v>
      </c>
      <c r="T74" s="132">
        <v>8187536</v>
      </c>
      <c r="U74" s="132">
        <v>12206107.800000008</v>
      </c>
      <c r="V74" s="132">
        <v>16705397.9</v>
      </c>
      <c r="W74" s="132">
        <v>17544566.9</v>
      </c>
      <c r="X74" s="132">
        <v>15848146.7</v>
      </c>
      <c r="Y74" s="132">
        <v>18569256.4</v>
      </c>
      <c r="Z74" s="132">
        <v>19236133.6</v>
      </c>
    </row>
    <row r="75" spans="1:24" ht="25.5">
      <c r="A75" s="170" t="s">
        <v>805</v>
      </c>
      <c r="B75" s="132"/>
      <c r="C75" s="132"/>
      <c r="D75" s="132"/>
      <c r="E75" s="132"/>
      <c r="F75" s="132"/>
      <c r="G75" s="132"/>
      <c r="H75" s="132"/>
      <c r="I75" s="132"/>
      <c r="J75" s="132"/>
      <c r="K75" s="132"/>
      <c r="L75" s="132"/>
      <c r="M75" s="132"/>
      <c r="N75" s="132"/>
      <c r="O75" s="132"/>
      <c r="P75" s="132"/>
      <c r="Q75" s="132"/>
      <c r="R75" s="132"/>
      <c r="V75" s="132"/>
      <c r="W75" s="132"/>
      <c r="X75" s="132"/>
    </row>
    <row r="76" spans="1:26" ht="12.75">
      <c r="A76" s="25" t="s">
        <v>806</v>
      </c>
      <c r="B76" s="11">
        <v>543.1</v>
      </c>
      <c r="C76" s="132">
        <v>10024</v>
      </c>
      <c r="D76" s="132">
        <v>64212.9</v>
      </c>
      <c r="E76" s="132">
        <v>185233.1</v>
      </c>
      <c r="F76" s="132">
        <v>393045.8</v>
      </c>
      <c r="G76" s="132">
        <v>540887</v>
      </c>
      <c r="H76" s="132">
        <v>509254.5</v>
      </c>
      <c r="I76" s="132">
        <v>502764.1</v>
      </c>
      <c r="J76" s="132">
        <v>1350845.6</v>
      </c>
      <c r="K76" s="132">
        <v>2941724.2</v>
      </c>
      <c r="L76" s="132">
        <v>2635402.9</v>
      </c>
      <c r="M76" s="132">
        <f>M77+M78-M79</f>
        <v>2736667.9</v>
      </c>
      <c r="N76" s="132">
        <v>3706130.4</v>
      </c>
      <c r="O76" s="132">
        <v>5115775.5</v>
      </c>
      <c r="P76" s="132">
        <v>6238002.2</v>
      </c>
      <c r="Q76" s="132">
        <v>8272404.2</v>
      </c>
      <c r="R76" s="132">
        <v>10145310</v>
      </c>
      <c r="S76" s="132">
        <v>12459546.5</v>
      </c>
      <c r="T76" s="132">
        <v>7810735.4</v>
      </c>
      <c r="U76" s="132">
        <v>12201635.600000009</v>
      </c>
      <c r="V76" s="132">
        <f>V77+V78-V79</f>
        <v>16701207.200000001</v>
      </c>
      <c r="W76" s="132">
        <f>W77+W78-W79</f>
        <v>17398788.299999997</v>
      </c>
      <c r="X76" s="132">
        <f>X77+X78-X79</f>
        <v>15839946.299999999</v>
      </c>
      <c r="Y76" s="132">
        <f>Y77+Y78-Y79</f>
        <v>16717521.299999997</v>
      </c>
      <c r="Z76" s="132">
        <f>Z77+Z78-Z79</f>
        <v>19219155.200000003</v>
      </c>
    </row>
    <row r="77" spans="1:26" ht="12.75">
      <c r="A77" s="178" t="s">
        <v>804</v>
      </c>
      <c r="B77" s="11">
        <v>543.1</v>
      </c>
      <c r="C77" s="132">
        <v>10024</v>
      </c>
      <c r="D77" s="132">
        <v>63396.8</v>
      </c>
      <c r="E77" s="132">
        <v>183142.5</v>
      </c>
      <c r="F77" s="132">
        <v>396808.8</v>
      </c>
      <c r="G77" s="132">
        <v>543487</v>
      </c>
      <c r="H77" s="132">
        <v>513834.6</v>
      </c>
      <c r="I77" s="132">
        <v>508092.9</v>
      </c>
      <c r="J77" s="132">
        <v>1361716.2</v>
      </c>
      <c r="K77" s="132">
        <v>2641627.8</v>
      </c>
      <c r="L77" s="132">
        <v>2909152.2</v>
      </c>
      <c r="M77" s="132">
        <f aca="true" t="shared" si="18" ref="M77:R77">M74</f>
        <v>3128555.5</v>
      </c>
      <c r="N77" s="132">
        <f t="shared" si="18"/>
        <v>3736114.6</v>
      </c>
      <c r="O77" s="132">
        <f t="shared" si="18"/>
        <v>5161445.1</v>
      </c>
      <c r="P77" s="132">
        <f t="shared" si="18"/>
        <v>6603003.9</v>
      </c>
      <c r="Q77" s="132">
        <f t="shared" si="18"/>
        <v>8269986.9</v>
      </c>
      <c r="R77" s="132">
        <f t="shared" si="18"/>
        <v>10406986.9</v>
      </c>
      <c r="S77" s="132">
        <v>12452186.1</v>
      </c>
      <c r="T77" s="132">
        <v>8187536</v>
      </c>
      <c r="U77" s="132">
        <v>12206107.800000008</v>
      </c>
      <c r="V77" s="132">
        <v>16705397.9</v>
      </c>
      <c r="W77" s="132">
        <v>17544566.9</v>
      </c>
      <c r="X77" s="132">
        <v>15848146.7</v>
      </c>
      <c r="Y77" s="132">
        <v>18569256.4</v>
      </c>
      <c r="Z77" s="132">
        <v>19236133.6</v>
      </c>
    </row>
    <row r="78" spans="1:26" ht="25.5">
      <c r="A78" s="178" t="s">
        <v>807</v>
      </c>
      <c r="B78" s="132"/>
      <c r="D78" s="132">
        <v>816.1</v>
      </c>
      <c r="E78" s="132">
        <v>9717.9</v>
      </c>
      <c r="F78" s="132">
        <v>6368.9</v>
      </c>
      <c r="G78" s="132">
        <v>9429.9</v>
      </c>
      <c r="H78" s="132">
        <v>6919.4</v>
      </c>
      <c r="I78" s="132">
        <v>8844.8</v>
      </c>
      <c r="J78" s="132">
        <v>11911.3</v>
      </c>
      <c r="K78" s="132">
        <v>318705.9</v>
      </c>
      <c r="L78" s="132">
        <v>58174.3</v>
      </c>
      <c r="M78" s="132">
        <v>230447</v>
      </c>
      <c r="N78" s="132">
        <v>14827.7</v>
      </c>
      <c r="O78" s="132">
        <v>20448.6</v>
      </c>
      <c r="P78" s="132">
        <v>12256.3</v>
      </c>
      <c r="Q78" s="132">
        <v>19982.9</v>
      </c>
      <c r="R78" s="132">
        <v>22262.3</v>
      </c>
      <c r="S78" s="132">
        <v>25424.5</v>
      </c>
      <c r="T78" s="132">
        <v>35000.4</v>
      </c>
      <c r="U78" s="132">
        <v>19977.5</v>
      </c>
      <c r="V78" s="132">
        <v>4878.8</v>
      </c>
      <c r="W78" s="132">
        <v>11237</v>
      </c>
      <c r="X78" s="132">
        <v>12378.9</v>
      </c>
      <c r="Y78" s="132">
        <v>16944.7</v>
      </c>
      <c r="Z78" s="132">
        <v>16822</v>
      </c>
    </row>
    <row r="79" spans="1:26" ht="25.5">
      <c r="A79" s="178" t="s">
        <v>808</v>
      </c>
      <c r="B79" s="132"/>
      <c r="C79" s="132"/>
      <c r="E79" s="132">
        <v>7627.3</v>
      </c>
      <c r="F79" s="132">
        <v>10131.9</v>
      </c>
      <c r="G79" s="132">
        <v>12029.9</v>
      </c>
      <c r="H79" s="132">
        <v>11499.5</v>
      </c>
      <c r="I79" s="132">
        <v>14173.6</v>
      </c>
      <c r="J79" s="132">
        <v>22781.9</v>
      </c>
      <c r="K79" s="132">
        <v>18609.5</v>
      </c>
      <c r="L79" s="132">
        <v>331923.6</v>
      </c>
      <c r="M79" s="132">
        <v>622334.6</v>
      </c>
      <c r="N79" s="132">
        <v>44811.9</v>
      </c>
      <c r="O79" s="132">
        <v>66118.2</v>
      </c>
      <c r="P79" s="132">
        <v>377258</v>
      </c>
      <c r="Q79" s="132">
        <v>17565.6</v>
      </c>
      <c r="R79" s="132">
        <v>283939.2</v>
      </c>
      <c r="S79" s="132">
        <v>18064.1</v>
      </c>
      <c r="T79" s="132">
        <v>411801</v>
      </c>
      <c r="U79" s="132">
        <v>24449.7</v>
      </c>
      <c r="V79" s="132">
        <v>9069.5</v>
      </c>
      <c r="W79" s="132">
        <v>157015.6</v>
      </c>
      <c r="X79" s="132">
        <v>20579.3</v>
      </c>
      <c r="Y79" s="132">
        <v>1868679.8</v>
      </c>
      <c r="Z79" s="132">
        <v>33800.4</v>
      </c>
    </row>
    <row r="80" spans="1:26" ht="12.75">
      <c r="A80" s="25" t="s">
        <v>809</v>
      </c>
      <c r="B80" s="11">
        <v>543.1</v>
      </c>
      <c r="C80" s="132">
        <v>10024</v>
      </c>
      <c r="D80" s="132">
        <v>64212.9</v>
      </c>
      <c r="E80" s="132">
        <v>185233.1</v>
      </c>
      <c r="F80" s="132">
        <f>F77+F78-F79</f>
        <v>393045.8</v>
      </c>
      <c r="G80" s="132">
        <f>G77+G78-G79</f>
        <v>540887</v>
      </c>
      <c r="H80" s="132">
        <f>H77+H78-H79</f>
        <v>509254.5</v>
      </c>
      <c r="I80" s="132">
        <v>502764.1</v>
      </c>
      <c r="J80" s="132">
        <v>1350845.6</v>
      </c>
      <c r="K80" s="132">
        <v>2941724.2</v>
      </c>
      <c r="L80" s="132">
        <v>2635402.9</v>
      </c>
      <c r="M80" s="132">
        <f>M81+M82+M84</f>
        <v>2736667.8999999994</v>
      </c>
      <c r="N80" s="132">
        <v>3706130.4</v>
      </c>
      <c r="O80" s="132">
        <v>5115775.5</v>
      </c>
      <c r="P80" s="132">
        <v>6238002.2</v>
      </c>
      <c r="Q80" s="132">
        <v>8272404.2</v>
      </c>
      <c r="R80" s="132">
        <v>10145310</v>
      </c>
      <c r="S80" s="132">
        <v>12459546.5</v>
      </c>
      <c r="T80" s="132">
        <v>7810735.4</v>
      </c>
      <c r="U80" s="132">
        <v>12201635.600000009</v>
      </c>
      <c r="V80" s="132">
        <f>V81+V82+V83+V84</f>
        <v>16701207.200000001</v>
      </c>
      <c r="W80" s="132">
        <f>W81+W82+W83+W84</f>
        <v>17398788.299999997</v>
      </c>
      <c r="X80" s="132">
        <f>X81+X82+X83+X84</f>
        <v>15839946.3</v>
      </c>
      <c r="Y80" s="132">
        <f>Y81+Y82+Y83+Y84</f>
        <v>16717521.299999997</v>
      </c>
      <c r="Z80" s="132">
        <f>Z81+Z82+Z83+Z84</f>
        <v>19219155.200000003</v>
      </c>
    </row>
    <row r="81" spans="1:26" ht="15.75">
      <c r="A81" s="178" t="s">
        <v>810</v>
      </c>
      <c r="B81" s="11">
        <v>325.4</v>
      </c>
      <c r="C81" s="132">
        <v>4550.7</v>
      </c>
      <c r="D81" s="132">
        <v>34964.9</v>
      </c>
      <c r="E81" s="132">
        <v>133208.7</v>
      </c>
      <c r="F81" s="132">
        <v>301117.4</v>
      </c>
      <c r="G81" s="132">
        <v>401613.9</v>
      </c>
      <c r="H81" s="132">
        <v>428522.1</v>
      </c>
      <c r="I81" s="132">
        <v>424656.5</v>
      </c>
      <c r="J81" s="132">
        <v>693958.5</v>
      </c>
      <c r="K81" s="132">
        <v>1232043.1</v>
      </c>
      <c r="L81" s="132">
        <v>1689315</v>
      </c>
      <c r="M81" s="132">
        <v>1939314.4</v>
      </c>
      <c r="N81" s="132">
        <v>2432252</v>
      </c>
      <c r="O81" s="132">
        <v>3130523.6</v>
      </c>
      <c r="P81" s="132">
        <v>3836895.9</v>
      </c>
      <c r="Q81" s="132">
        <v>4980573.3</v>
      </c>
      <c r="R81" s="132">
        <v>6980359.1</v>
      </c>
      <c r="S81" s="132">
        <v>9200768.9</v>
      </c>
      <c r="T81" s="132">
        <v>8535671.5</v>
      </c>
      <c r="U81" s="132">
        <v>10014340.1</v>
      </c>
      <c r="V81" s="132">
        <v>11935953.7</v>
      </c>
      <c r="W81" s="132">
        <v>13521874.4</v>
      </c>
      <c r="X81" s="132">
        <v>14356558.5</v>
      </c>
      <c r="Y81" s="132">
        <v>16650967.5</v>
      </c>
      <c r="Z81" s="132">
        <v>17667799.6</v>
      </c>
    </row>
    <row r="82" spans="1:26" ht="12.75">
      <c r="A82" s="178" t="s">
        <v>811</v>
      </c>
      <c r="B82" s="11">
        <v>181.8</v>
      </c>
      <c r="C82" s="132">
        <v>2031.4</v>
      </c>
      <c r="D82" s="132">
        <v>11352</v>
      </c>
      <c r="E82" s="132">
        <v>22762.7</v>
      </c>
      <c r="F82" s="132">
        <f>62244.6</f>
        <v>62244.6</v>
      </c>
      <c r="G82" s="132">
        <v>73642.5</v>
      </c>
      <c r="H82" s="132">
        <f>86279.2</f>
        <v>86279.2</v>
      </c>
      <c r="I82" s="132">
        <v>-31174.3</v>
      </c>
      <c r="J82" s="132">
        <v>21361</v>
      </c>
      <c r="K82" s="132">
        <v>133690.7</v>
      </c>
      <c r="L82" s="132">
        <v>273795.4</v>
      </c>
      <c r="M82" s="132">
        <v>229999.3</v>
      </c>
      <c r="N82" s="132">
        <v>322796.5</v>
      </c>
      <c r="O82" s="132">
        <v>428427.8</v>
      </c>
      <c r="P82" s="132">
        <v>501834.6</v>
      </c>
      <c r="Q82" s="132">
        <v>718154</v>
      </c>
      <c r="R82" s="132">
        <v>1053739.1</v>
      </c>
      <c r="S82" s="132">
        <v>1325347.2</v>
      </c>
      <c r="T82" s="132">
        <v>-1190915</v>
      </c>
      <c r="U82" s="132">
        <v>458289.9</v>
      </c>
      <c r="V82" s="132">
        <v>1846078.1</v>
      </c>
      <c r="W82" s="132">
        <v>1831910.1</v>
      </c>
      <c r="X82" s="132">
        <v>649882.3</v>
      </c>
      <c r="Y82" s="132">
        <v>-215385.9</v>
      </c>
      <c r="Z82" s="132">
        <v>-906401.7</v>
      </c>
    </row>
    <row r="83" spans="1:26" ht="24" customHeight="1">
      <c r="A83" s="176" t="s">
        <v>812</v>
      </c>
      <c r="B83" s="11"/>
      <c r="C83" s="132"/>
      <c r="D83" s="132"/>
      <c r="E83" s="132"/>
      <c r="F83" s="132"/>
      <c r="G83" s="132"/>
      <c r="H83" s="132"/>
      <c r="I83" s="132"/>
      <c r="J83" s="132"/>
      <c r="K83" s="132"/>
      <c r="L83" s="132"/>
      <c r="M83" s="132"/>
      <c r="N83" s="132"/>
      <c r="O83" s="132"/>
      <c r="P83" s="132"/>
      <c r="Q83" s="132"/>
      <c r="R83" s="132"/>
      <c r="S83" s="132">
        <v>5773.8</v>
      </c>
      <c r="T83" s="132">
        <v>7232.4</v>
      </c>
      <c r="U83" s="19" t="s">
        <v>230</v>
      </c>
      <c r="V83" s="132">
        <v>-1195.2</v>
      </c>
      <c r="W83" s="132">
        <v>12549.9</v>
      </c>
      <c r="X83" s="132">
        <v>4606.3</v>
      </c>
      <c r="Y83" s="132">
        <v>10312.3</v>
      </c>
      <c r="Z83" s="132">
        <v>2829.6</v>
      </c>
    </row>
    <row r="84" spans="1:26" ht="25.5">
      <c r="A84" s="178" t="s">
        <v>813</v>
      </c>
      <c r="B84" s="11">
        <v>35.9</v>
      </c>
      <c r="C84" s="132">
        <v>3441.9</v>
      </c>
      <c r="D84" s="132">
        <v>17896</v>
      </c>
      <c r="E84" s="132">
        <v>29261.7</v>
      </c>
      <c r="F84" s="132">
        <f>F80-F81-F82</f>
        <v>29683.799999999967</v>
      </c>
      <c r="G84" s="132">
        <f>G80-G81-G82</f>
        <v>65630.59999999998</v>
      </c>
      <c r="H84" s="132">
        <f>H80-H81-H82</f>
        <v>-5546.799999999974</v>
      </c>
      <c r="I84" s="132">
        <v>109281.9</v>
      </c>
      <c r="J84" s="132">
        <v>635526.1</v>
      </c>
      <c r="K84" s="132">
        <v>1575990.4</v>
      </c>
      <c r="L84" s="132">
        <v>672292.5</v>
      </c>
      <c r="M84" s="132">
        <f>M76-M81-M82-M83</f>
        <v>567354.2</v>
      </c>
      <c r="N84" s="132">
        <v>951081.9</v>
      </c>
      <c r="O84" s="132">
        <v>1556824.1</v>
      </c>
      <c r="P84" s="132">
        <v>1899271.7</v>
      </c>
      <c r="Q84" s="132">
        <v>2573676.9</v>
      </c>
      <c r="R84" s="132">
        <v>2111211.8</v>
      </c>
      <c r="S84" s="132">
        <v>1927656.6</v>
      </c>
      <c r="T84" s="132">
        <v>458746.5</v>
      </c>
      <c r="U84" s="11">
        <v>1729005.6000000094</v>
      </c>
      <c r="V84" s="132">
        <v>2920370.600000002</v>
      </c>
      <c r="W84" s="132">
        <v>2032453.8999999966</v>
      </c>
      <c r="X84" s="132">
        <v>828899.1999999988</v>
      </c>
      <c r="Y84" s="132">
        <v>271627.39999999705</v>
      </c>
      <c r="Z84" s="132">
        <v>2454927.7000000016</v>
      </c>
    </row>
    <row r="85" spans="1:26" ht="25.5">
      <c r="A85" s="179" t="s">
        <v>814</v>
      </c>
      <c r="B85" s="132"/>
      <c r="C85" s="132"/>
      <c r="D85" s="132"/>
      <c r="E85" s="132"/>
      <c r="F85" s="132"/>
      <c r="G85" s="132"/>
      <c r="H85" s="132"/>
      <c r="I85" s="132"/>
      <c r="J85" s="132"/>
      <c r="K85" s="132"/>
      <c r="M85" s="132">
        <v>18990498.6</v>
      </c>
      <c r="N85" s="132">
        <v>23273089.5</v>
      </c>
      <c r="O85" s="132">
        <v>29490622.6</v>
      </c>
      <c r="P85" s="132">
        <v>37020602</v>
      </c>
      <c r="Q85" s="132">
        <v>46223866.5</v>
      </c>
      <c r="R85" s="132">
        <v>57752132.5</v>
      </c>
      <c r="S85" s="90">
        <v>71601657.85709122</v>
      </c>
      <c r="T85" s="23">
        <v>68116448.04942396</v>
      </c>
      <c r="U85" s="23">
        <v>82054614.91786589</v>
      </c>
      <c r="V85" s="132">
        <v>101114857</v>
      </c>
      <c r="W85" s="132">
        <v>112517362.1</v>
      </c>
      <c r="X85" s="132">
        <v>121574167.8</v>
      </c>
      <c r="Y85" s="132">
        <v>131020146.7</v>
      </c>
      <c r="Z85" s="132">
        <v>141035997.8</v>
      </c>
    </row>
    <row r="86" spans="1:26" ht="15" customHeight="1">
      <c r="A86" s="180" t="s">
        <v>815</v>
      </c>
      <c r="B86" s="132"/>
      <c r="C86" s="132"/>
      <c r="D86" s="132"/>
      <c r="E86" s="132"/>
      <c r="F86" s="132"/>
      <c r="G86" s="132"/>
      <c r="H86" s="132"/>
      <c r="I86" s="132"/>
      <c r="J86" s="132"/>
      <c r="K86" s="132"/>
      <c r="M86" s="132">
        <v>1128100.8</v>
      </c>
      <c r="N86" s="132">
        <v>1283388.3</v>
      </c>
      <c r="O86" s="132">
        <v>1485181.3</v>
      </c>
      <c r="P86" s="132">
        <v>1611613.2</v>
      </c>
      <c r="Q86" s="132">
        <v>1856108.4</v>
      </c>
      <c r="R86" s="132">
        <v>2253721.9</v>
      </c>
      <c r="S86" s="90">
        <v>2819575.458777388</v>
      </c>
      <c r="T86" s="90">
        <v>2892506</v>
      </c>
      <c r="U86" s="90">
        <v>3023199.4</v>
      </c>
      <c r="V86" s="132">
        <v>3769460.4</v>
      </c>
      <c r="W86" s="132">
        <v>3872929.4</v>
      </c>
      <c r="X86" s="132">
        <v>4306801.8</v>
      </c>
      <c r="Y86" s="132">
        <v>5022494.6</v>
      </c>
      <c r="Z86" s="132">
        <v>5895279.1</v>
      </c>
    </row>
    <row r="87" spans="1:26" ht="12.75">
      <c r="A87" s="180" t="s">
        <v>816</v>
      </c>
      <c r="B87" s="132"/>
      <c r="C87" s="132"/>
      <c r="D87" s="132"/>
      <c r="E87" s="132"/>
      <c r="F87" s="132"/>
      <c r="G87" s="132"/>
      <c r="H87" s="132"/>
      <c r="I87" s="132"/>
      <c r="J87" s="132"/>
      <c r="K87" s="132"/>
      <c r="M87" s="132">
        <v>65554.9</v>
      </c>
      <c r="N87" s="132">
        <v>107512.3</v>
      </c>
      <c r="O87" s="132">
        <v>110807.7</v>
      </c>
      <c r="P87" s="132">
        <v>122084.8</v>
      </c>
      <c r="Q87" s="132">
        <v>133058.5</v>
      </c>
      <c r="R87" s="132">
        <v>141114.3</v>
      </c>
      <c r="S87" s="90">
        <v>151476.87590472595</v>
      </c>
      <c r="T87" s="90">
        <v>179548.5</v>
      </c>
      <c r="U87" s="90">
        <v>188455.1</v>
      </c>
      <c r="V87" s="132">
        <v>204357.6</v>
      </c>
      <c r="W87" s="132">
        <v>221374.4</v>
      </c>
      <c r="X87" s="132">
        <v>232912.1</v>
      </c>
      <c r="Y87" s="132">
        <v>278767.5</v>
      </c>
      <c r="Z87" s="132">
        <v>385884.3</v>
      </c>
    </row>
    <row r="88" spans="1:26" ht="12.75">
      <c r="A88" s="180" t="s">
        <v>446</v>
      </c>
      <c r="B88" s="132"/>
      <c r="C88" s="132"/>
      <c r="D88" s="132"/>
      <c r="E88" s="132"/>
      <c r="F88" s="132"/>
      <c r="G88" s="132"/>
      <c r="H88" s="132"/>
      <c r="I88" s="132"/>
      <c r="J88" s="132"/>
      <c r="K88" s="132"/>
      <c r="M88" s="132">
        <v>1347497.7</v>
      </c>
      <c r="N88" s="132">
        <v>1609675.5</v>
      </c>
      <c r="O88" s="132">
        <v>2304007.7</v>
      </c>
      <c r="P88" s="132">
        <v>3200085.4</v>
      </c>
      <c r="Q88" s="132">
        <v>3641572.7</v>
      </c>
      <c r="R88" s="132">
        <v>4239161.9</v>
      </c>
      <c r="S88" s="90">
        <v>4972892.20903885</v>
      </c>
      <c r="T88" s="90">
        <v>4748097.1</v>
      </c>
      <c r="U88" s="90">
        <v>5982248.1</v>
      </c>
      <c r="V88" s="132">
        <v>7361122.5</v>
      </c>
      <c r="W88" s="132">
        <v>8356792.8</v>
      </c>
      <c r="X88" s="132">
        <v>8892382.3</v>
      </c>
      <c r="Y88" s="132">
        <v>9434854.7</v>
      </c>
      <c r="Z88" s="132">
        <v>10852643.8</v>
      </c>
    </row>
    <row r="89" spans="1:26" ht="12.75">
      <c r="A89" s="180" t="s">
        <v>433</v>
      </c>
      <c r="B89" s="132"/>
      <c r="C89" s="132"/>
      <c r="D89" s="132"/>
      <c r="E89" s="132"/>
      <c r="F89" s="132"/>
      <c r="G89" s="132"/>
      <c r="H89" s="132"/>
      <c r="I89" s="132"/>
      <c r="J89" s="132"/>
      <c r="K89" s="132"/>
      <c r="M89" s="132">
        <v>4974605.6</v>
      </c>
      <c r="N89" s="132">
        <v>6300015.7</v>
      </c>
      <c r="O89" s="132">
        <v>8225397.5</v>
      </c>
      <c r="P89" s="132">
        <v>10610913.8</v>
      </c>
      <c r="Q89" s="132">
        <v>13122939.6</v>
      </c>
      <c r="R89" s="132">
        <v>16531565.9</v>
      </c>
      <c r="S89" s="90">
        <v>20190378.63488845</v>
      </c>
      <c r="T89" s="90">
        <v>16869216.9</v>
      </c>
      <c r="U89" s="90">
        <v>21067729.9</v>
      </c>
      <c r="V89" s="132">
        <v>25097057.4</v>
      </c>
      <c r="W89" s="132">
        <v>27431563.7</v>
      </c>
      <c r="X89" s="132">
        <v>29849280</v>
      </c>
      <c r="Y89" s="132">
        <v>32277273.2</v>
      </c>
      <c r="Z89" s="132">
        <v>35716693.7</v>
      </c>
    </row>
    <row r="90" spans="1:26" ht="12.75">
      <c r="A90" s="180" t="s">
        <v>817</v>
      </c>
      <c r="B90" s="132"/>
      <c r="C90" s="132"/>
      <c r="D90" s="132"/>
      <c r="E90" s="132"/>
      <c r="F90" s="132"/>
      <c r="G90" s="132"/>
      <c r="H90" s="132"/>
      <c r="I90" s="132"/>
      <c r="J90" s="132"/>
      <c r="K90" s="132"/>
      <c r="M90" s="132">
        <v>939362.2</v>
      </c>
      <c r="N90" s="132">
        <v>1186506.5</v>
      </c>
      <c r="O90" s="132">
        <v>1464504.1</v>
      </c>
      <c r="P90" s="132">
        <v>1735050.5</v>
      </c>
      <c r="Q90" s="132">
        <v>2185171.9</v>
      </c>
      <c r="R90" s="132">
        <v>2621553.3</v>
      </c>
      <c r="S90" s="90">
        <v>3109919.8373506116</v>
      </c>
      <c r="T90" s="90">
        <v>3727420.9</v>
      </c>
      <c r="U90" s="90">
        <v>4536888.3</v>
      </c>
      <c r="V90" s="132">
        <v>5876157.6</v>
      </c>
      <c r="W90" s="132">
        <v>5906010.2</v>
      </c>
      <c r="X90" s="132">
        <v>6434080.2</v>
      </c>
      <c r="Y90" s="132">
        <v>6873963</v>
      </c>
      <c r="Z90" s="132">
        <v>7138647</v>
      </c>
    </row>
    <row r="91" spans="1:26" ht="12.75">
      <c r="A91" s="180" t="s">
        <v>435</v>
      </c>
      <c r="B91" s="132"/>
      <c r="C91" s="132"/>
      <c r="D91" s="132"/>
      <c r="E91" s="132"/>
      <c r="F91" s="132"/>
      <c r="G91" s="132"/>
      <c r="H91" s="132"/>
      <c r="I91" s="132"/>
      <c r="J91" s="132"/>
      <c r="K91" s="132"/>
      <c r="M91" s="132">
        <v>1058965.4</v>
      </c>
      <c r="N91" s="132">
        <v>1461122.7</v>
      </c>
      <c r="O91" s="132">
        <v>1786292.1</v>
      </c>
      <c r="P91" s="132">
        <v>2178962.2</v>
      </c>
      <c r="Q91" s="132">
        <v>2850835.6</v>
      </c>
      <c r="R91" s="132">
        <v>3937478.9</v>
      </c>
      <c r="S91" s="90">
        <v>5317770.496473094</v>
      </c>
      <c r="T91" s="90">
        <v>4906338.7</v>
      </c>
      <c r="U91" s="90">
        <v>5791323.3</v>
      </c>
      <c r="V91" s="132">
        <v>7820197.6</v>
      </c>
      <c r="W91" s="132">
        <v>8871573.6</v>
      </c>
      <c r="X91" s="132">
        <v>8986111</v>
      </c>
      <c r="Y91" s="132">
        <v>9340180.6</v>
      </c>
      <c r="Z91" s="132">
        <v>9075393.1</v>
      </c>
    </row>
    <row r="92" spans="1:26" ht="38.25">
      <c r="A92" s="180" t="s">
        <v>818</v>
      </c>
      <c r="B92" s="132"/>
      <c r="C92" s="132"/>
      <c r="D92" s="132"/>
      <c r="E92" s="132"/>
      <c r="F92" s="132"/>
      <c r="G92" s="132"/>
      <c r="H92" s="132"/>
      <c r="I92" s="132"/>
      <c r="J92" s="132"/>
      <c r="K92" s="132"/>
      <c r="M92" s="132">
        <v>3122894.4</v>
      </c>
      <c r="N92" s="132">
        <v>3602366</v>
      </c>
      <c r="O92" s="132">
        <v>4673283.9</v>
      </c>
      <c r="P92" s="132">
        <v>5655446.8</v>
      </c>
      <c r="Q92" s="132">
        <v>7389723.5</v>
      </c>
      <c r="R92" s="132">
        <v>9140468.7</v>
      </c>
      <c r="S92" s="90">
        <v>11196780.776700003</v>
      </c>
      <c r="T92" s="90">
        <v>9822719.8</v>
      </c>
      <c r="U92" s="90">
        <v>12983306.5</v>
      </c>
      <c r="V92" s="132">
        <v>14200405.3</v>
      </c>
      <c r="W92" s="132">
        <v>15689037.3</v>
      </c>
      <c r="X92" s="132">
        <v>16654222.3</v>
      </c>
      <c r="Y92" s="132">
        <v>18037579</v>
      </c>
      <c r="Z92" s="132">
        <v>18902997.2</v>
      </c>
    </row>
    <row r="93" spans="1:26" ht="12.75">
      <c r="A93" s="180" t="s">
        <v>819</v>
      </c>
      <c r="B93" s="132"/>
      <c r="C93" s="132"/>
      <c r="D93" s="132"/>
      <c r="E93" s="132"/>
      <c r="F93" s="132"/>
      <c r="G93" s="132"/>
      <c r="H93" s="132"/>
      <c r="I93" s="132"/>
      <c r="J93" s="132"/>
      <c r="K93" s="132"/>
      <c r="M93" s="132">
        <v>150474.2</v>
      </c>
      <c r="N93" s="132">
        <v>174308.3</v>
      </c>
      <c r="O93" s="132">
        <v>247748.3</v>
      </c>
      <c r="P93" s="132">
        <v>316023.9</v>
      </c>
      <c r="Q93" s="132">
        <v>412841.1</v>
      </c>
      <c r="R93" s="132">
        <v>548352.2</v>
      </c>
      <c r="S93" s="90">
        <v>708383.1112031541</v>
      </c>
      <c r="T93" s="90">
        <v>697027.8</v>
      </c>
      <c r="U93" s="90">
        <v>847367.2</v>
      </c>
      <c r="V93" s="132">
        <v>940517.6</v>
      </c>
      <c r="W93" s="132">
        <v>1104952</v>
      </c>
      <c r="X93" s="132">
        <v>1192241.4</v>
      </c>
      <c r="Y93" s="132">
        <v>1294388.6</v>
      </c>
      <c r="Z93" s="132">
        <v>1355086.4</v>
      </c>
    </row>
    <row r="94" spans="1:26" ht="12.75">
      <c r="A94" s="180" t="s">
        <v>820</v>
      </c>
      <c r="B94" s="132"/>
      <c r="C94" s="132"/>
      <c r="D94" s="132"/>
      <c r="E94" s="132"/>
      <c r="F94" s="132"/>
      <c r="G94" s="132"/>
      <c r="H94" s="132"/>
      <c r="I94" s="132"/>
      <c r="J94" s="132"/>
      <c r="K94" s="132"/>
      <c r="M94" s="132">
        <v>1857036.8</v>
      </c>
      <c r="N94" s="132">
        <v>2221812.8</v>
      </c>
      <c r="O94" s="132">
        <v>2789997.6</v>
      </c>
      <c r="P94" s="132">
        <v>3447664.8</v>
      </c>
      <c r="Q94" s="132">
        <v>4312877</v>
      </c>
      <c r="R94" s="132">
        <v>5098160.3</v>
      </c>
      <c r="S94" s="90">
        <v>6425452.384696906</v>
      </c>
      <c r="T94" s="90">
        <v>6410431.8</v>
      </c>
      <c r="U94" s="90">
        <v>7286092.4</v>
      </c>
      <c r="V94" s="132">
        <v>8462852</v>
      </c>
      <c r="W94" s="132">
        <v>9681780.3</v>
      </c>
      <c r="X94" s="132">
        <v>10371711.4</v>
      </c>
      <c r="Y94" s="132">
        <v>10865270.1</v>
      </c>
      <c r="Z94" s="132">
        <v>11541136.9</v>
      </c>
    </row>
    <row r="95" spans="1:26" ht="12.75">
      <c r="A95" s="180" t="s">
        <v>821</v>
      </c>
      <c r="B95" s="132"/>
      <c r="C95" s="132"/>
      <c r="D95" s="132"/>
      <c r="E95" s="132"/>
      <c r="F95" s="132"/>
      <c r="G95" s="132"/>
      <c r="H95" s="132"/>
      <c r="I95" s="132"/>
      <c r="J95" s="132"/>
      <c r="K95" s="132"/>
      <c r="M95" s="132">
        <v>410896.4</v>
      </c>
      <c r="N95" s="132">
        <v>548838.1</v>
      </c>
      <c r="O95" s="132">
        <v>692201.8</v>
      </c>
      <c r="P95" s="132">
        <v>976222</v>
      </c>
      <c r="Q95" s="132">
        <v>1334423.2</v>
      </c>
      <c r="R95" s="132">
        <v>1736934.4</v>
      </c>
      <c r="S95" s="90">
        <v>2203766.150573312</v>
      </c>
      <c r="T95" s="90">
        <v>2373143.3</v>
      </c>
      <c r="U95" s="90">
        <v>2489258.3</v>
      </c>
      <c r="V95" s="132">
        <v>2845300.2</v>
      </c>
      <c r="W95" s="132">
        <v>3514991.1</v>
      </c>
      <c r="X95" s="132">
        <v>4086568.8</v>
      </c>
      <c r="Y95" s="132">
        <v>4704951.2</v>
      </c>
      <c r="Z95" s="132">
        <v>4524297</v>
      </c>
    </row>
    <row r="96" spans="1:26" ht="13.5" customHeight="1">
      <c r="A96" s="180" t="s">
        <v>822</v>
      </c>
      <c r="B96" s="132"/>
      <c r="C96" s="132"/>
      <c r="D96" s="132"/>
      <c r="E96" s="132"/>
      <c r="F96" s="132"/>
      <c r="G96" s="132"/>
      <c r="H96" s="132"/>
      <c r="I96" s="132"/>
      <c r="J96" s="132"/>
      <c r="K96" s="132"/>
      <c r="L96" s="132"/>
      <c r="M96" s="132">
        <v>1581925.6</v>
      </c>
      <c r="N96" s="132">
        <v>1907390.6</v>
      </c>
      <c r="O96" s="132">
        <v>2222149.9</v>
      </c>
      <c r="P96" s="132">
        <v>2893613</v>
      </c>
      <c r="Q96" s="132">
        <v>3584257.8</v>
      </c>
      <c r="R96" s="132">
        <v>4862963.3</v>
      </c>
      <c r="S96" s="90">
        <v>6108475.762780872</v>
      </c>
      <c r="T96" s="90">
        <v>6511146.4</v>
      </c>
      <c r="U96" s="90">
        <v>7796276.2</v>
      </c>
      <c r="V96" s="132">
        <v>11912578.6</v>
      </c>
      <c r="W96" s="132">
        <v>13456114.9</v>
      </c>
      <c r="X96" s="132">
        <v>14449890</v>
      </c>
      <c r="Y96" s="132">
        <v>15667396.5</v>
      </c>
      <c r="Z96" s="132">
        <v>17248535.4</v>
      </c>
    </row>
    <row r="97" spans="1:26" ht="24.75" customHeight="1">
      <c r="A97" s="180" t="s">
        <v>823</v>
      </c>
      <c r="B97" s="132"/>
      <c r="C97" s="132"/>
      <c r="D97" s="132"/>
      <c r="E97" s="132"/>
      <c r="F97" s="132"/>
      <c r="G97" s="132"/>
      <c r="H97" s="132"/>
      <c r="I97" s="132"/>
      <c r="J97" s="132"/>
      <c r="K97" s="132"/>
      <c r="L97" s="132"/>
      <c r="M97" s="132">
        <v>1103620.7</v>
      </c>
      <c r="N97" s="132">
        <v>1375996</v>
      </c>
      <c r="O97" s="132">
        <v>1645632.2</v>
      </c>
      <c r="P97" s="132">
        <v>1988395.7</v>
      </c>
      <c r="Q97" s="132">
        <v>2517781.8</v>
      </c>
      <c r="R97" s="132">
        <v>3030246.1</v>
      </c>
      <c r="S97" s="90">
        <v>3897154.9955424382</v>
      </c>
      <c r="T97" s="90">
        <v>4242799.1</v>
      </c>
      <c r="U97" s="90">
        <v>4716044.4</v>
      </c>
      <c r="V97" s="132">
        <v>6115595.6</v>
      </c>
      <c r="W97" s="132">
        <v>7225583.3</v>
      </c>
      <c r="X97" s="132">
        <v>8186765.2</v>
      </c>
      <c r="Y97" s="132">
        <v>8496119.7</v>
      </c>
      <c r="Z97" s="132">
        <v>8931079.5</v>
      </c>
    </row>
    <row r="98" spans="1:26" ht="12.75">
      <c r="A98" s="180" t="s">
        <v>824</v>
      </c>
      <c r="B98" s="132"/>
      <c r="C98" s="132"/>
      <c r="D98" s="132"/>
      <c r="E98" s="132"/>
      <c r="F98" s="132"/>
      <c r="G98" s="132"/>
      <c r="H98" s="132"/>
      <c r="I98" s="132"/>
      <c r="J98" s="132"/>
      <c r="K98" s="132"/>
      <c r="M98" s="132">
        <v>388822.1</v>
      </c>
      <c r="N98" s="132">
        <v>458239.6</v>
      </c>
      <c r="O98" s="132">
        <v>562058</v>
      </c>
      <c r="P98" s="132">
        <v>705529.2</v>
      </c>
      <c r="Q98" s="132">
        <v>886068.3</v>
      </c>
      <c r="R98" s="132">
        <v>1118838.8</v>
      </c>
      <c r="S98" s="90">
        <v>1398967.501871499</v>
      </c>
      <c r="T98" s="90">
        <v>1534347.3</v>
      </c>
      <c r="U98" s="90">
        <v>1683393.3</v>
      </c>
      <c r="V98" s="132">
        <v>1919319.2</v>
      </c>
      <c r="W98" s="132">
        <v>2012772.7</v>
      </c>
      <c r="X98" s="132">
        <v>2234312.4</v>
      </c>
      <c r="Y98" s="132">
        <v>2343610.1</v>
      </c>
      <c r="Z98" s="132">
        <v>2368621</v>
      </c>
    </row>
    <row r="99" spans="1:26" ht="12.75">
      <c r="A99" s="180" t="s">
        <v>825</v>
      </c>
      <c r="B99" s="132"/>
      <c r="C99" s="132"/>
      <c r="D99" s="132"/>
      <c r="E99" s="132"/>
      <c r="F99" s="132"/>
      <c r="G99" s="132"/>
      <c r="H99" s="132"/>
      <c r="I99" s="132"/>
      <c r="J99" s="132"/>
      <c r="K99" s="132"/>
      <c r="M99" s="132">
        <v>542159.2</v>
      </c>
      <c r="N99" s="132">
        <v>629486.2</v>
      </c>
      <c r="O99" s="132">
        <v>791460.3</v>
      </c>
      <c r="P99" s="132">
        <v>995030.5</v>
      </c>
      <c r="Q99" s="132">
        <v>1262248.1</v>
      </c>
      <c r="R99" s="132">
        <v>1559218.9</v>
      </c>
      <c r="S99" s="90">
        <v>1979160.7753918087</v>
      </c>
      <c r="T99" s="90">
        <v>2157582.9</v>
      </c>
      <c r="U99" s="90">
        <v>2381500.1</v>
      </c>
      <c r="V99" s="132">
        <v>2805642</v>
      </c>
      <c r="W99" s="132">
        <v>3178081.8</v>
      </c>
      <c r="X99" s="132">
        <v>3505638.5</v>
      </c>
      <c r="Y99" s="132">
        <v>3985920.4</v>
      </c>
      <c r="Z99" s="132">
        <v>4482428.6</v>
      </c>
    </row>
    <row r="100" spans="1:26" ht="27" customHeight="1">
      <c r="A100" s="181" t="s">
        <v>826</v>
      </c>
      <c r="B100" s="132"/>
      <c r="C100" s="132"/>
      <c r="D100" s="132"/>
      <c r="E100" s="132"/>
      <c r="F100" s="132"/>
      <c r="G100" s="132"/>
      <c r="H100" s="132"/>
      <c r="I100" s="132"/>
      <c r="J100" s="132"/>
      <c r="K100" s="132"/>
      <c r="M100" s="132">
        <v>318582.6</v>
      </c>
      <c r="N100" s="132">
        <v>406430.6</v>
      </c>
      <c r="O100" s="132">
        <v>489900.2</v>
      </c>
      <c r="P100" s="132">
        <v>583966.2</v>
      </c>
      <c r="Q100" s="132">
        <v>733958.9</v>
      </c>
      <c r="R100" s="132">
        <v>932353.5</v>
      </c>
      <c r="S100" s="90">
        <v>1121502.8858981098</v>
      </c>
      <c r="T100" s="90">
        <v>1044121.6</v>
      </c>
      <c r="U100" s="90">
        <v>1281459.8</v>
      </c>
      <c r="V100" s="132">
        <v>1445720.5</v>
      </c>
      <c r="W100" s="132">
        <v>1617955.6</v>
      </c>
      <c r="X100" s="132">
        <v>1785157.5</v>
      </c>
      <c r="Y100" s="132">
        <v>1961300.5</v>
      </c>
      <c r="Z100" s="132">
        <v>2120327.4</v>
      </c>
    </row>
    <row r="101" spans="1:26" ht="15.75" customHeight="1">
      <c r="A101" s="181" t="s">
        <v>827</v>
      </c>
      <c r="B101" s="132"/>
      <c r="C101" s="132"/>
      <c r="D101" s="132"/>
      <c r="E101" s="132"/>
      <c r="F101" s="132"/>
      <c r="G101" s="132"/>
      <c r="H101" s="132"/>
      <c r="I101" s="132"/>
      <c r="J101" s="132"/>
      <c r="K101" s="132"/>
      <c r="M101" s="132"/>
      <c r="N101" s="132"/>
      <c r="O101" s="132"/>
      <c r="P101" s="132"/>
      <c r="Q101" s="132"/>
      <c r="R101" s="132"/>
      <c r="S101" s="90"/>
      <c r="T101" s="90"/>
      <c r="U101" s="90">
        <v>72.5</v>
      </c>
      <c r="V101" s="132">
        <v>338573</v>
      </c>
      <c r="W101" s="132">
        <v>375849</v>
      </c>
      <c r="X101" s="132">
        <v>406093</v>
      </c>
      <c r="Y101" s="132">
        <v>436077</v>
      </c>
      <c r="Z101" s="132">
        <v>496947.3</v>
      </c>
    </row>
    <row r="102" spans="1:26" ht="38.25">
      <c r="A102" s="179" t="s">
        <v>828</v>
      </c>
      <c r="B102" s="132"/>
      <c r="C102" s="132"/>
      <c r="D102" s="132"/>
      <c r="E102" s="132"/>
      <c r="F102" s="132"/>
      <c r="G102" s="132"/>
      <c r="H102" s="132"/>
      <c r="I102" s="132"/>
      <c r="J102" s="132"/>
      <c r="K102" s="132"/>
      <c r="M102" s="132">
        <v>9409204.9</v>
      </c>
      <c r="N102" s="132">
        <v>11653339.2</v>
      </c>
      <c r="O102" s="132">
        <v>14631855.6</v>
      </c>
      <c r="P102" s="132">
        <v>18502936.2</v>
      </c>
      <c r="Q102" s="132">
        <v>23246522.8</v>
      </c>
      <c r="R102" s="132">
        <v>29267661.3</v>
      </c>
      <c r="S102" s="90">
        <v>36418959.55878099</v>
      </c>
      <c r="T102" s="90">
        <v>34285124.3</v>
      </c>
      <c r="U102" s="90">
        <v>42014537.4</v>
      </c>
      <c r="V102" s="90">
        <v>49615149.3</v>
      </c>
      <c r="W102" s="90">
        <v>54758148.6</v>
      </c>
      <c r="X102" s="90">
        <v>59821884.4</v>
      </c>
      <c r="Y102" s="90">
        <v>63367221.2</v>
      </c>
      <c r="Z102" s="90">
        <v>68671309</v>
      </c>
    </row>
    <row r="103" spans="1:26" ht="15" customHeight="1">
      <c r="A103" s="180" t="s">
        <v>815</v>
      </c>
      <c r="B103" s="132"/>
      <c r="C103" s="132"/>
      <c r="D103" s="132"/>
      <c r="E103" s="132"/>
      <c r="F103" s="132"/>
      <c r="G103" s="132"/>
      <c r="H103" s="132"/>
      <c r="I103" s="132"/>
      <c r="J103" s="132"/>
      <c r="K103" s="132"/>
      <c r="M103" s="132">
        <v>554341.8</v>
      </c>
      <c r="N103" s="132">
        <v>615957</v>
      </c>
      <c r="O103" s="132">
        <v>711821.1</v>
      </c>
      <c r="P103" s="132">
        <v>747430.3</v>
      </c>
      <c r="Q103" s="132">
        <v>874823.4</v>
      </c>
      <c r="R103" s="132">
        <v>1058943.2</v>
      </c>
      <c r="S103" s="90">
        <v>1333000.8365014945</v>
      </c>
      <c r="T103" s="90">
        <v>1388084.8</v>
      </c>
      <c r="U103" s="90">
        <v>1571666.4</v>
      </c>
      <c r="V103" s="90">
        <v>1825443.2</v>
      </c>
      <c r="W103" s="90">
        <v>1858115.3</v>
      </c>
      <c r="X103" s="90">
        <v>2057883.9</v>
      </c>
      <c r="Y103" s="90">
        <v>2315591</v>
      </c>
      <c r="Z103" s="90">
        <v>2737077.0999999996</v>
      </c>
    </row>
    <row r="104" spans="1:26" ht="12.75">
      <c r="A104" s="180" t="s">
        <v>816</v>
      </c>
      <c r="B104" s="132"/>
      <c r="C104" s="132"/>
      <c r="D104" s="132"/>
      <c r="E104" s="132"/>
      <c r="F104" s="132"/>
      <c r="G104" s="132"/>
      <c r="H104" s="132"/>
      <c r="I104" s="132"/>
      <c r="J104" s="132"/>
      <c r="K104" s="132"/>
      <c r="M104" s="132">
        <v>36519.2</v>
      </c>
      <c r="N104" s="132">
        <v>48101.6</v>
      </c>
      <c r="O104" s="132">
        <v>49079.2</v>
      </c>
      <c r="P104" s="132">
        <v>66574.3</v>
      </c>
      <c r="Q104" s="132">
        <v>74986.2</v>
      </c>
      <c r="R104" s="132">
        <v>79502.1</v>
      </c>
      <c r="S104" s="90">
        <v>88790.51644114454</v>
      </c>
      <c r="T104" s="90">
        <v>98908.7</v>
      </c>
      <c r="U104" s="90">
        <v>91477.6</v>
      </c>
      <c r="V104" s="90">
        <v>107846.8</v>
      </c>
      <c r="W104" s="90">
        <v>116856.6</v>
      </c>
      <c r="X104" s="90">
        <v>120291.5</v>
      </c>
      <c r="Y104" s="90">
        <v>140235.8</v>
      </c>
      <c r="Z104" s="90">
        <v>193544.3</v>
      </c>
    </row>
    <row r="105" spans="1:26" ht="12.75">
      <c r="A105" s="180" t="s">
        <v>446</v>
      </c>
      <c r="B105" s="132"/>
      <c r="C105" s="132"/>
      <c r="D105" s="132"/>
      <c r="E105" s="132"/>
      <c r="F105" s="132"/>
      <c r="G105" s="132"/>
      <c r="H105" s="132"/>
      <c r="I105" s="132"/>
      <c r="J105" s="132"/>
      <c r="K105" s="132"/>
      <c r="M105" s="132">
        <v>709067.8</v>
      </c>
      <c r="N105" s="132">
        <v>839875</v>
      </c>
      <c r="O105" s="132">
        <v>892360.8</v>
      </c>
      <c r="P105" s="132">
        <v>1135798.1</v>
      </c>
      <c r="Q105" s="132">
        <v>1132126.9</v>
      </c>
      <c r="R105" s="132">
        <v>1373634.1</v>
      </c>
      <c r="S105" s="90">
        <v>1688266.0168250715</v>
      </c>
      <c r="T105" s="90">
        <v>1862692.7</v>
      </c>
      <c r="U105" s="90">
        <v>2139435.8</v>
      </c>
      <c r="V105" s="90">
        <v>2443243</v>
      </c>
      <c r="W105" s="90">
        <v>2775743.6</v>
      </c>
      <c r="X105" s="90">
        <v>3100826.9</v>
      </c>
      <c r="Y105" s="90">
        <v>3273306.5</v>
      </c>
      <c r="Z105" s="90">
        <v>3786536.500000001</v>
      </c>
    </row>
    <row r="106" spans="1:26" ht="12.75">
      <c r="A106" s="180" t="s">
        <v>433</v>
      </c>
      <c r="B106" s="132"/>
      <c r="C106" s="132"/>
      <c r="D106" s="132"/>
      <c r="E106" s="132"/>
      <c r="F106" s="132"/>
      <c r="G106" s="132"/>
      <c r="H106" s="132"/>
      <c r="I106" s="132"/>
      <c r="J106" s="132"/>
      <c r="K106" s="132"/>
      <c r="M106" s="132">
        <v>3329079.6</v>
      </c>
      <c r="N106" s="132">
        <v>4402344.5</v>
      </c>
      <c r="O106" s="132">
        <v>5634453.8</v>
      </c>
      <c r="P106" s="132">
        <v>7222454.200000001</v>
      </c>
      <c r="Q106" s="132">
        <v>9006969.1</v>
      </c>
      <c r="R106" s="132">
        <v>11506326.5</v>
      </c>
      <c r="S106" s="90">
        <v>14026442.824903365</v>
      </c>
      <c r="T106" s="90">
        <v>11863872.9</v>
      </c>
      <c r="U106" s="90">
        <v>15133072.5</v>
      </c>
      <c r="V106" s="90">
        <v>18266688</v>
      </c>
      <c r="W106" s="90">
        <v>19738175.3</v>
      </c>
      <c r="X106" s="90">
        <v>21567331.8</v>
      </c>
      <c r="Y106" s="90">
        <v>23068249.5</v>
      </c>
      <c r="Z106" s="90">
        <v>25472133.1</v>
      </c>
    </row>
    <row r="107" spans="1:26" ht="12.75">
      <c r="A107" s="180" t="s">
        <v>817</v>
      </c>
      <c r="B107" s="132"/>
      <c r="C107" s="132"/>
      <c r="D107" s="132"/>
      <c r="E107" s="132"/>
      <c r="F107" s="132"/>
      <c r="G107" s="132"/>
      <c r="H107" s="132"/>
      <c r="I107" s="132"/>
      <c r="J107" s="132"/>
      <c r="K107" s="132"/>
      <c r="M107" s="132">
        <v>589909.2</v>
      </c>
      <c r="N107" s="132">
        <v>772432.1</v>
      </c>
      <c r="O107" s="132">
        <v>916164.8</v>
      </c>
      <c r="P107" s="132">
        <v>1126642.8</v>
      </c>
      <c r="Q107" s="132">
        <v>1458190.3</v>
      </c>
      <c r="R107" s="132">
        <v>1765668.3</v>
      </c>
      <c r="S107" s="90">
        <v>2075952.4201710867</v>
      </c>
      <c r="T107" s="90">
        <v>2338683.5</v>
      </c>
      <c r="U107" s="90">
        <v>3009800.1</v>
      </c>
      <c r="V107" s="90">
        <v>4142553.4</v>
      </c>
      <c r="W107" s="90">
        <v>4128220.3</v>
      </c>
      <c r="X107" s="90">
        <v>4512609.9</v>
      </c>
      <c r="Y107" s="90">
        <v>4922900.1</v>
      </c>
      <c r="Z107" s="90">
        <v>5119282.3</v>
      </c>
    </row>
    <row r="108" spans="1:26" ht="12.75">
      <c r="A108" s="180" t="s">
        <v>435</v>
      </c>
      <c r="B108" s="132"/>
      <c r="C108" s="132"/>
      <c r="D108" s="132"/>
      <c r="E108" s="132"/>
      <c r="F108" s="132"/>
      <c r="G108" s="132"/>
      <c r="H108" s="132"/>
      <c r="I108" s="132"/>
      <c r="J108" s="132"/>
      <c r="K108" s="132"/>
      <c r="M108" s="132">
        <v>545421.7</v>
      </c>
      <c r="N108" s="132">
        <v>758095.8</v>
      </c>
      <c r="O108" s="132">
        <v>939224.1</v>
      </c>
      <c r="P108" s="132">
        <v>1189016.2</v>
      </c>
      <c r="Q108" s="132">
        <v>1648876.8</v>
      </c>
      <c r="R108" s="132">
        <v>2303578.9</v>
      </c>
      <c r="S108" s="90">
        <v>3092445.187230533</v>
      </c>
      <c r="T108" s="90">
        <v>2804855.1</v>
      </c>
      <c r="U108" s="90">
        <v>3203509.5</v>
      </c>
      <c r="V108" s="90">
        <v>3878475.6</v>
      </c>
      <c r="W108" s="90">
        <v>4591255.5</v>
      </c>
      <c r="X108" s="90">
        <v>4685068.2</v>
      </c>
      <c r="Y108" s="90">
        <v>4943778.4</v>
      </c>
      <c r="Z108" s="90">
        <v>4811240</v>
      </c>
    </row>
    <row r="109" spans="1:26" ht="38.25">
      <c r="A109" s="180" t="s">
        <v>818</v>
      </c>
      <c r="B109" s="132"/>
      <c r="C109" s="132"/>
      <c r="D109" s="132"/>
      <c r="E109" s="132"/>
      <c r="F109" s="132"/>
      <c r="G109" s="132"/>
      <c r="H109" s="132"/>
      <c r="I109" s="132"/>
      <c r="J109" s="132"/>
      <c r="K109" s="132"/>
      <c r="M109" s="132">
        <v>930257.2</v>
      </c>
      <c r="N109" s="132">
        <v>1030145.2</v>
      </c>
      <c r="O109" s="132">
        <v>1661093.6</v>
      </c>
      <c r="P109" s="132">
        <v>2044988</v>
      </c>
      <c r="Q109" s="132">
        <v>2716136.4</v>
      </c>
      <c r="R109" s="132">
        <v>3395486</v>
      </c>
      <c r="S109" s="90">
        <v>4059053.209291215</v>
      </c>
      <c r="T109" s="90">
        <v>3762204.1</v>
      </c>
      <c r="U109" s="90">
        <v>4962333.4</v>
      </c>
      <c r="V109" s="90">
        <v>5122659.8</v>
      </c>
      <c r="W109" s="90">
        <v>5797509.9</v>
      </c>
      <c r="X109" s="90">
        <v>6557145</v>
      </c>
      <c r="Y109" s="90">
        <v>7150224.2</v>
      </c>
      <c r="Z109" s="90">
        <v>7473035.299999999</v>
      </c>
    </row>
    <row r="110" spans="1:26" ht="12.75">
      <c r="A110" s="180" t="s">
        <v>819</v>
      </c>
      <c r="B110" s="132"/>
      <c r="C110" s="132"/>
      <c r="D110" s="132"/>
      <c r="E110" s="132"/>
      <c r="F110" s="132"/>
      <c r="G110" s="132"/>
      <c r="H110" s="132"/>
      <c r="I110" s="132"/>
      <c r="J110" s="132"/>
      <c r="K110" s="132"/>
      <c r="M110" s="132">
        <v>62459.3</v>
      </c>
      <c r="N110" s="132">
        <v>80427.9</v>
      </c>
      <c r="O110" s="132">
        <v>107884.4</v>
      </c>
      <c r="P110" s="132">
        <v>148231.9</v>
      </c>
      <c r="Q110" s="132">
        <v>206117.4</v>
      </c>
      <c r="R110" s="132">
        <v>262056.9</v>
      </c>
      <c r="S110" s="90">
        <v>350413.6837252037</v>
      </c>
      <c r="T110" s="90">
        <v>353362.3</v>
      </c>
      <c r="U110" s="90">
        <v>444091.3</v>
      </c>
      <c r="V110" s="90">
        <v>473189.1</v>
      </c>
      <c r="W110" s="90">
        <v>574902.6</v>
      </c>
      <c r="X110" s="90">
        <v>618185.1</v>
      </c>
      <c r="Y110" s="90">
        <v>676609.3</v>
      </c>
      <c r="Z110" s="90">
        <v>702511.8999999999</v>
      </c>
    </row>
    <row r="111" spans="1:26" ht="12.75">
      <c r="A111" s="180" t="s">
        <v>820</v>
      </c>
      <c r="B111" s="132"/>
      <c r="C111" s="132"/>
      <c r="D111" s="132"/>
      <c r="E111" s="132"/>
      <c r="F111" s="132"/>
      <c r="G111" s="132"/>
      <c r="H111" s="132"/>
      <c r="I111" s="132"/>
      <c r="J111" s="132"/>
      <c r="K111" s="132"/>
      <c r="M111" s="132">
        <v>878352.1</v>
      </c>
      <c r="N111" s="132">
        <v>977632.9</v>
      </c>
      <c r="O111" s="132">
        <v>1147566.4</v>
      </c>
      <c r="P111" s="132">
        <v>1550657.8</v>
      </c>
      <c r="Q111" s="132">
        <v>2065280.8</v>
      </c>
      <c r="R111" s="132">
        <v>2347270.9</v>
      </c>
      <c r="S111" s="90">
        <v>3167171.9535102285</v>
      </c>
      <c r="T111" s="90">
        <v>3160790.3</v>
      </c>
      <c r="U111" s="90">
        <v>3623628.2</v>
      </c>
      <c r="V111" s="90">
        <v>4435300.7</v>
      </c>
      <c r="W111" s="90">
        <v>5082910.3</v>
      </c>
      <c r="X111" s="90">
        <v>5422553</v>
      </c>
      <c r="Y111" s="90">
        <v>5840109.9</v>
      </c>
      <c r="Z111" s="90">
        <v>6236318.100000001</v>
      </c>
    </row>
    <row r="112" spans="1:26" ht="12.75">
      <c r="A112" s="180" t="s">
        <v>821</v>
      </c>
      <c r="B112" s="132"/>
      <c r="C112" s="132"/>
      <c r="D112" s="132"/>
      <c r="E112" s="132"/>
      <c r="F112" s="132"/>
      <c r="G112" s="132"/>
      <c r="H112" s="132"/>
      <c r="I112" s="132"/>
      <c r="J112" s="132"/>
      <c r="K112" s="132"/>
      <c r="M112" s="132">
        <v>130590.5</v>
      </c>
      <c r="N112" s="132">
        <v>160826.4</v>
      </c>
      <c r="O112" s="132">
        <v>218060.1</v>
      </c>
      <c r="P112" s="132">
        <v>275069.5</v>
      </c>
      <c r="Q112" s="132">
        <v>357255.5</v>
      </c>
      <c r="R112" s="132">
        <v>483174.4</v>
      </c>
      <c r="S112" s="90">
        <v>665916.4733941532</v>
      </c>
      <c r="T112" s="90">
        <v>665990.2</v>
      </c>
      <c r="U112" s="90">
        <v>715748.9</v>
      </c>
      <c r="V112" s="90">
        <v>902311.6</v>
      </c>
      <c r="W112" s="90">
        <v>1106541.3</v>
      </c>
      <c r="X112" s="90">
        <v>1243338.5</v>
      </c>
      <c r="Y112" s="90">
        <v>1397834.3</v>
      </c>
      <c r="Z112" s="90">
        <v>1435898.2999999998</v>
      </c>
    </row>
    <row r="113" spans="1:26" ht="13.5" customHeight="1">
      <c r="A113" s="180" t="s">
        <v>822</v>
      </c>
      <c r="B113" s="132"/>
      <c r="C113" s="132"/>
      <c r="D113" s="132"/>
      <c r="E113" s="132"/>
      <c r="F113" s="132"/>
      <c r="G113" s="132"/>
      <c r="H113" s="132"/>
      <c r="I113" s="132"/>
      <c r="J113" s="132"/>
      <c r="K113" s="132"/>
      <c r="M113" s="132">
        <v>562169.4</v>
      </c>
      <c r="N113" s="132">
        <v>660641.8</v>
      </c>
      <c r="O113" s="132">
        <v>814123.6</v>
      </c>
      <c r="P113" s="132">
        <v>1064831.4</v>
      </c>
      <c r="Q113" s="132">
        <v>1296680.2</v>
      </c>
      <c r="R113" s="132">
        <v>1760130.3</v>
      </c>
      <c r="S113" s="90">
        <v>2149090.6903126426</v>
      </c>
      <c r="T113" s="90">
        <v>2290543.4</v>
      </c>
      <c r="U113" s="90">
        <v>2894756.6</v>
      </c>
      <c r="V113" s="90">
        <v>3025395.5</v>
      </c>
      <c r="W113" s="90">
        <v>3436866.4</v>
      </c>
      <c r="X113" s="90">
        <v>3897557.7</v>
      </c>
      <c r="Y113" s="90">
        <v>4227398</v>
      </c>
      <c r="Z113" s="90">
        <v>4692858.3999999985</v>
      </c>
    </row>
    <row r="114" spans="1:26" ht="27.75" customHeight="1">
      <c r="A114" s="180" t="s">
        <v>823</v>
      </c>
      <c r="B114" s="132"/>
      <c r="C114" s="132"/>
      <c r="D114" s="132"/>
      <c r="E114" s="132"/>
      <c r="F114" s="132"/>
      <c r="G114" s="132"/>
      <c r="H114" s="132"/>
      <c r="I114" s="132"/>
      <c r="J114" s="132"/>
      <c r="K114" s="132"/>
      <c r="M114" s="132">
        <v>614893</v>
      </c>
      <c r="N114" s="132">
        <v>724707.2</v>
      </c>
      <c r="O114" s="132">
        <v>843118.4</v>
      </c>
      <c r="P114" s="132">
        <v>1029305.8</v>
      </c>
      <c r="Q114" s="132">
        <v>1328618.7</v>
      </c>
      <c r="R114" s="132">
        <v>1563889.1</v>
      </c>
      <c r="S114" s="90">
        <v>2012753.7544224376</v>
      </c>
      <c r="T114" s="90">
        <v>2039585.8</v>
      </c>
      <c r="U114" s="90">
        <v>2292495.8</v>
      </c>
      <c r="V114" s="90">
        <v>2786751.2</v>
      </c>
      <c r="W114" s="90">
        <v>3145377.6</v>
      </c>
      <c r="X114" s="90">
        <v>3583003.2</v>
      </c>
      <c r="Y114" s="90">
        <v>2720093.7</v>
      </c>
      <c r="Z114" s="90">
        <v>3061468.7</v>
      </c>
    </row>
    <row r="115" spans="1:26" ht="12.75">
      <c r="A115" s="180" t="s">
        <v>824</v>
      </c>
      <c r="B115" s="132"/>
      <c r="C115" s="132"/>
      <c r="D115" s="132"/>
      <c r="E115" s="132"/>
      <c r="F115" s="132"/>
      <c r="G115" s="132"/>
      <c r="H115" s="132"/>
      <c r="I115" s="132"/>
      <c r="J115" s="132"/>
      <c r="K115" s="132"/>
      <c r="M115" s="132">
        <v>108849.1</v>
      </c>
      <c r="N115" s="132">
        <v>140311.9</v>
      </c>
      <c r="O115" s="132">
        <v>161935.6</v>
      </c>
      <c r="P115" s="132">
        <v>212323.6</v>
      </c>
      <c r="Q115" s="132">
        <v>266775.5</v>
      </c>
      <c r="R115" s="132">
        <v>348979.5</v>
      </c>
      <c r="S115" s="90">
        <v>428303.07241625985</v>
      </c>
      <c r="T115" s="90">
        <v>400135.1</v>
      </c>
      <c r="U115" s="90">
        <v>457426.1</v>
      </c>
      <c r="V115" s="90">
        <v>536353.8</v>
      </c>
      <c r="W115" s="90">
        <v>481232</v>
      </c>
      <c r="X115" s="90">
        <v>500317.5</v>
      </c>
      <c r="Y115" s="90">
        <v>482690.5</v>
      </c>
      <c r="Z115" s="90">
        <v>490504.1000000001</v>
      </c>
    </row>
    <row r="116" spans="1:26" ht="12.75">
      <c r="A116" s="180" t="s">
        <v>825</v>
      </c>
      <c r="B116" s="132"/>
      <c r="C116" s="132"/>
      <c r="D116" s="132"/>
      <c r="E116" s="132"/>
      <c r="F116" s="132"/>
      <c r="G116" s="132"/>
      <c r="H116" s="132"/>
      <c r="I116" s="132"/>
      <c r="J116" s="132"/>
      <c r="K116" s="132"/>
      <c r="M116" s="132">
        <v>220706.2</v>
      </c>
      <c r="N116" s="132">
        <v>253616.5</v>
      </c>
      <c r="O116" s="132">
        <v>318879.2</v>
      </c>
      <c r="P116" s="132">
        <v>430375.8</v>
      </c>
      <c r="Q116" s="132">
        <v>496795</v>
      </c>
      <c r="R116" s="132">
        <v>608740.2</v>
      </c>
      <c r="S116" s="90">
        <v>781317.7599591129</v>
      </c>
      <c r="T116" s="90">
        <v>797243.8</v>
      </c>
      <c r="U116" s="90">
        <v>894196.7</v>
      </c>
      <c r="V116" s="90">
        <v>1044461.2</v>
      </c>
      <c r="W116" s="90">
        <v>1220807.3</v>
      </c>
      <c r="X116" s="90">
        <v>1203586.7</v>
      </c>
      <c r="Y116" s="90">
        <v>1345485.2</v>
      </c>
      <c r="Z116" s="90">
        <v>1519710.9999999995</v>
      </c>
    </row>
    <row r="117" spans="1:26" ht="28.5" customHeight="1">
      <c r="A117" s="181" t="s">
        <v>826</v>
      </c>
      <c r="B117" s="132"/>
      <c r="C117" s="132"/>
      <c r="D117" s="132"/>
      <c r="E117" s="132"/>
      <c r="F117" s="132"/>
      <c r="G117" s="132"/>
      <c r="H117" s="132"/>
      <c r="I117" s="132"/>
      <c r="J117" s="132"/>
      <c r="K117" s="132"/>
      <c r="M117" s="132">
        <v>136588.8</v>
      </c>
      <c r="N117" s="132">
        <v>188223.4</v>
      </c>
      <c r="O117" s="132">
        <v>216090.5</v>
      </c>
      <c r="P117" s="132">
        <v>259236.7</v>
      </c>
      <c r="Q117" s="132">
        <v>316890.5</v>
      </c>
      <c r="R117" s="132">
        <v>410280.7</v>
      </c>
      <c r="S117" s="90">
        <v>500041.15967703675</v>
      </c>
      <c r="T117" s="90">
        <v>458171.5</v>
      </c>
      <c r="U117" s="90">
        <v>580872.5</v>
      </c>
      <c r="V117" s="90">
        <v>624476.4</v>
      </c>
      <c r="W117" s="90">
        <v>703634.7</v>
      </c>
      <c r="X117" s="90">
        <v>752185.3</v>
      </c>
      <c r="Y117" s="90">
        <v>862714.8</v>
      </c>
      <c r="Z117" s="90">
        <v>939189.7999999998</v>
      </c>
    </row>
    <row r="118" spans="1:26" ht="15.75" customHeight="1">
      <c r="A118" s="181" t="s">
        <v>827</v>
      </c>
      <c r="B118" s="132"/>
      <c r="C118" s="132"/>
      <c r="D118" s="132"/>
      <c r="E118" s="132"/>
      <c r="F118" s="132"/>
      <c r="G118" s="132"/>
      <c r="H118" s="132"/>
      <c r="I118" s="132"/>
      <c r="J118" s="132"/>
      <c r="K118" s="132"/>
      <c r="M118" s="132"/>
      <c r="N118" s="132"/>
      <c r="O118" s="132"/>
      <c r="P118" s="132"/>
      <c r="Q118" s="132"/>
      <c r="R118" s="132"/>
      <c r="S118" s="90"/>
      <c r="T118" s="90"/>
      <c r="U118" s="90">
        <v>25.9</v>
      </c>
      <c r="V118" s="90">
        <v>0</v>
      </c>
      <c r="W118" s="90">
        <v>0</v>
      </c>
      <c r="X118" s="90">
        <v>0</v>
      </c>
      <c r="Y118" s="90">
        <v>0</v>
      </c>
      <c r="Z118" s="90">
        <v>0</v>
      </c>
    </row>
    <row r="119" spans="1:18" ht="38.25">
      <c r="A119" s="179" t="s">
        <v>829</v>
      </c>
      <c r="B119" s="132"/>
      <c r="C119" s="132"/>
      <c r="D119" s="132"/>
      <c r="E119" s="132"/>
      <c r="F119" s="132"/>
      <c r="G119" s="132"/>
      <c r="H119" s="132"/>
      <c r="I119" s="132"/>
      <c r="J119" s="132"/>
      <c r="K119" s="132"/>
      <c r="L119" s="182"/>
      <c r="M119" s="182"/>
      <c r="N119" s="182"/>
      <c r="O119" s="182"/>
      <c r="P119" s="182"/>
      <c r="Q119" s="182"/>
      <c r="R119" s="182"/>
    </row>
    <row r="120" spans="1:26" ht="12.75">
      <c r="A120" s="99" t="s">
        <v>830</v>
      </c>
      <c r="B120" s="132"/>
      <c r="C120" s="132"/>
      <c r="D120" s="132"/>
      <c r="E120" s="132"/>
      <c r="F120" s="132"/>
      <c r="G120" s="132"/>
      <c r="H120" s="132"/>
      <c r="I120" s="132"/>
      <c r="J120" s="132"/>
      <c r="K120" s="132"/>
      <c r="L120" s="182"/>
      <c r="M120" s="132">
        <v>10830535.0907</v>
      </c>
      <c r="N120" s="132">
        <v>13208233.8</v>
      </c>
      <c r="O120" s="132">
        <v>17027190.9</v>
      </c>
      <c r="P120" s="132">
        <v>21609765.5</v>
      </c>
      <c r="Q120" s="132">
        <v>26917201.4</v>
      </c>
      <c r="R120" s="132">
        <v>33247513.2</v>
      </c>
      <c r="S120" s="90">
        <v>41276849.1870303</v>
      </c>
      <c r="T120" s="132">
        <f>T123+T140-T141</f>
        <v>38807218.6</v>
      </c>
      <c r="U120" s="132">
        <v>46308541.2</v>
      </c>
      <c r="V120" s="90">
        <v>59698117.4</v>
      </c>
      <c r="W120" s="90">
        <v>66926863.3</v>
      </c>
      <c r="X120" s="90">
        <v>71016728.7</v>
      </c>
      <c r="Y120" s="90">
        <v>77945071.5</v>
      </c>
      <c r="Z120" s="90">
        <v>80804310.2</v>
      </c>
    </row>
    <row r="121" spans="1:26" ht="12.75">
      <c r="A121" s="180" t="s">
        <v>831</v>
      </c>
      <c r="B121" s="132"/>
      <c r="C121" s="132"/>
      <c r="D121" s="132"/>
      <c r="E121" s="132"/>
      <c r="F121" s="132"/>
      <c r="G121" s="132"/>
      <c r="H121" s="132"/>
      <c r="I121" s="132"/>
      <c r="J121" s="132"/>
      <c r="K121" s="132"/>
      <c r="M121" s="132"/>
      <c r="N121" s="132"/>
      <c r="O121" s="132"/>
      <c r="P121" s="132"/>
      <c r="Q121" s="132"/>
      <c r="R121" s="132"/>
      <c r="S121" s="132"/>
      <c r="T121" s="132"/>
      <c r="U121" s="41"/>
      <c r="V121" s="90"/>
      <c r="W121" s="90"/>
      <c r="X121" s="90"/>
      <c r="Y121" s="90"/>
      <c r="Z121" s="90"/>
    </row>
    <row r="122" spans="1:26" ht="12.75" customHeight="1">
      <c r="A122" s="180" t="s">
        <v>832</v>
      </c>
      <c r="B122" s="132"/>
      <c r="C122" s="132"/>
      <c r="D122" s="132"/>
      <c r="E122" s="132"/>
      <c r="F122" s="132"/>
      <c r="G122" s="132"/>
      <c r="H122" s="132"/>
      <c r="I122" s="132"/>
      <c r="J122" s="132"/>
      <c r="K122" s="132"/>
      <c r="M122" s="132"/>
      <c r="N122" s="132"/>
      <c r="O122" s="132"/>
      <c r="P122" s="132"/>
      <c r="Q122" s="132"/>
      <c r="R122" s="132"/>
      <c r="S122" s="132"/>
      <c r="T122" s="132"/>
      <c r="U122" s="41"/>
      <c r="V122" s="90"/>
      <c r="W122" s="90"/>
      <c r="X122" s="90"/>
      <c r="Y122" s="90"/>
      <c r="Z122" s="90"/>
    </row>
    <row r="123" spans="1:26" ht="14.25" customHeight="1">
      <c r="A123" s="180" t="s">
        <v>833</v>
      </c>
      <c r="B123" s="132"/>
      <c r="C123" s="132"/>
      <c r="D123" s="132"/>
      <c r="E123" s="132"/>
      <c r="F123" s="132"/>
      <c r="G123" s="132"/>
      <c r="H123" s="132"/>
      <c r="I123" s="132"/>
      <c r="J123" s="132"/>
      <c r="K123" s="132"/>
      <c r="M123" s="132">
        <v>9581293.7</v>
      </c>
      <c r="N123" s="132">
        <v>11619750.3</v>
      </c>
      <c r="O123" s="132">
        <v>14858767</v>
      </c>
      <c r="P123" s="132">
        <v>18517665.8</v>
      </c>
      <c r="Q123" s="132">
        <v>22977343.7</v>
      </c>
      <c r="R123" s="132">
        <v>28484471.2</v>
      </c>
      <c r="S123" s="90">
        <v>35182698.298310235</v>
      </c>
      <c r="T123" s="132">
        <f>SUM(T124:T138)-0.1</f>
        <v>33831323.800000004</v>
      </c>
      <c r="U123" s="132">
        <v>40040077.5</v>
      </c>
      <c r="V123" s="90">
        <v>51499707.7</v>
      </c>
      <c r="W123" s="90">
        <v>57759213.5</v>
      </c>
      <c r="X123" s="90">
        <v>61752283.5</v>
      </c>
      <c r="Y123" s="90">
        <v>77945071.5</v>
      </c>
      <c r="Z123" s="90">
        <v>72364688.8</v>
      </c>
    </row>
    <row r="124" spans="1:26" ht="12" customHeight="1">
      <c r="A124" s="180" t="s">
        <v>815</v>
      </c>
      <c r="B124" s="132"/>
      <c r="C124" s="132"/>
      <c r="D124" s="132"/>
      <c r="E124" s="132"/>
      <c r="F124" s="132"/>
      <c r="G124" s="132"/>
      <c r="H124" s="132"/>
      <c r="I124" s="132"/>
      <c r="J124" s="132"/>
      <c r="K124" s="132"/>
      <c r="M124" s="132">
        <v>573759</v>
      </c>
      <c r="N124" s="132">
        <v>667431.3</v>
      </c>
      <c r="O124" s="132">
        <v>773360.2</v>
      </c>
      <c r="P124" s="132">
        <v>864182.9</v>
      </c>
      <c r="Q124" s="132">
        <v>981285</v>
      </c>
      <c r="R124" s="132">
        <v>1194778.7</v>
      </c>
      <c r="S124" s="90">
        <v>1486574.6222758936</v>
      </c>
      <c r="T124" s="90">
        <v>1504421.2</v>
      </c>
      <c r="U124" s="90">
        <v>1451533</v>
      </c>
      <c r="V124" s="90">
        <v>1944017.1</v>
      </c>
      <c r="W124" s="90">
        <v>2014814.1</v>
      </c>
      <c r="X124" s="90">
        <v>2248917.8</v>
      </c>
      <c r="Y124" s="90">
        <v>2706903.6</v>
      </c>
      <c r="Z124" s="90">
        <v>3158202</v>
      </c>
    </row>
    <row r="125" spans="1:26" ht="12.75">
      <c r="A125" s="180" t="s">
        <v>816</v>
      </c>
      <c r="B125" s="132"/>
      <c r="C125" s="132"/>
      <c r="D125" s="132"/>
      <c r="E125" s="132"/>
      <c r="F125" s="132"/>
      <c r="G125" s="132"/>
      <c r="H125" s="132"/>
      <c r="I125" s="132"/>
      <c r="J125" s="132"/>
      <c r="K125" s="132"/>
      <c r="L125" s="132"/>
      <c r="M125" s="132">
        <v>29035.6</v>
      </c>
      <c r="N125" s="132">
        <v>59410.7</v>
      </c>
      <c r="O125" s="132">
        <v>61728.5</v>
      </c>
      <c r="P125" s="132">
        <v>55510.5</v>
      </c>
      <c r="Q125" s="132">
        <v>58072.3</v>
      </c>
      <c r="R125" s="132">
        <v>61612.2</v>
      </c>
      <c r="S125" s="90">
        <v>62686.3594635814</v>
      </c>
      <c r="T125" s="90">
        <v>80639.8</v>
      </c>
      <c r="U125" s="90">
        <v>96977.5</v>
      </c>
      <c r="V125" s="90">
        <v>96510.9</v>
      </c>
      <c r="W125" s="90">
        <v>104517.8</v>
      </c>
      <c r="X125" s="90">
        <v>112620.6</v>
      </c>
      <c r="Y125" s="90">
        <v>138531.7</v>
      </c>
      <c r="Z125" s="90">
        <v>192340</v>
      </c>
    </row>
    <row r="126" spans="1:26" ht="12.75">
      <c r="A126" s="180" t="s">
        <v>446</v>
      </c>
      <c r="B126" s="132"/>
      <c r="C126" s="132"/>
      <c r="D126" s="132"/>
      <c r="E126" s="132"/>
      <c r="F126" s="132"/>
      <c r="G126" s="132"/>
      <c r="H126" s="132"/>
      <c r="I126" s="132"/>
      <c r="J126" s="132"/>
      <c r="K126" s="132"/>
      <c r="L126" s="132"/>
      <c r="M126" s="132">
        <v>638429.9</v>
      </c>
      <c r="N126" s="132">
        <v>769800.6</v>
      </c>
      <c r="O126" s="132">
        <v>1411646.9</v>
      </c>
      <c r="P126" s="132">
        <v>2064287.3</v>
      </c>
      <c r="Q126" s="132">
        <v>2509445.8</v>
      </c>
      <c r="R126" s="132">
        <v>2865527.8</v>
      </c>
      <c r="S126" s="90">
        <v>3284626.1922137784</v>
      </c>
      <c r="T126" s="90">
        <v>2885404.4</v>
      </c>
      <c r="U126" s="90">
        <v>3842812.3</v>
      </c>
      <c r="V126" s="90">
        <v>4917879.5</v>
      </c>
      <c r="W126" s="90">
        <v>5581049.2</v>
      </c>
      <c r="X126" s="90">
        <v>5791555.4</v>
      </c>
      <c r="Y126" s="90">
        <v>6161548.2</v>
      </c>
      <c r="Z126" s="90">
        <v>7066107.3</v>
      </c>
    </row>
    <row r="127" spans="1:26" ht="12.75">
      <c r="A127" s="180" t="s">
        <v>433</v>
      </c>
      <c r="B127" s="132"/>
      <c r="C127" s="132"/>
      <c r="D127" s="132"/>
      <c r="E127" s="132"/>
      <c r="F127" s="132"/>
      <c r="G127" s="132"/>
      <c r="H127" s="132"/>
      <c r="I127" s="132"/>
      <c r="J127" s="132"/>
      <c r="K127" s="132"/>
      <c r="M127" s="132">
        <v>1645526</v>
      </c>
      <c r="N127" s="132">
        <v>1897671.2</v>
      </c>
      <c r="O127" s="132">
        <v>2590943.7</v>
      </c>
      <c r="P127" s="132">
        <v>3388459.6</v>
      </c>
      <c r="Q127" s="132">
        <v>4115970.5</v>
      </c>
      <c r="R127" s="132">
        <v>5025239.4</v>
      </c>
      <c r="S127" s="90">
        <v>6163935.809985084</v>
      </c>
      <c r="T127" s="90">
        <v>5005344</v>
      </c>
      <c r="U127" s="90">
        <v>5934657.4</v>
      </c>
      <c r="V127" s="90">
        <v>6830369.5</v>
      </c>
      <c r="W127" s="90">
        <v>7693388.5</v>
      </c>
      <c r="X127" s="90">
        <v>8281948.2</v>
      </c>
      <c r="Y127" s="90">
        <v>9209023.7</v>
      </c>
      <c r="Z127" s="90">
        <v>10244560.6</v>
      </c>
    </row>
    <row r="128" spans="1:26" ht="12.75">
      <c r="A128" s="180" t="s">
        <v>817</v>
      </c>
      <c r="B128" s="132"/>
      <c r="C128" s="132"/>
      <c r="D128" s="132"/>
      <c r="E128" s="132"/>
      <c r="F128" s="132"/>
      <c r="G128" s="132"/>
      <c r="H128" s="132"/>
      <c r="I128" s="132"/>
      <c r="J128" s="132"/>
      <c r="K128" s="132"/>
      <c r="M128" s="132">
        <v>349452.9</v>
      </c>
      <c r="N128" s="132">
        <v>414074.4</v>
      </c>
      <c r="O128" s="132">
        <v>548339.3</v>
      </c>
      <c r="P128" s="132">
        <v>608407.7</v>
      </c>
      <c r="Q128" s="132">
        <v>726981.6</v>
      </c>
      <c r="R128" s="132">
        <v>855885</v>
      </c>
      <c r="S128" s="90">
        <v>1033967.4171795249</v>
      </c>
      <c r="T128" s="90">
        <v>1388737.4</v>
      </c>
      <c r="U128" s="90">
        <v>1527088.2</v>
      </c>
      <c r="V128" s="90">
        <v>1733604.1</v>
      </c>
      <c r="W128" s="90">
        <v>1777789.9</v>
      </c>
      <c r="X128" s="90">
        <v>1921470.3</v>
      </c>
      <c r="Y128" s="90">
        <v>1951062.9</v>
      </c>
      <c r="Z128" s="90">
        <v>2019364.7</v>
      </c>
    </row>
    <row r="129" spans="1:26" ht="12.75">
      <c r="A129" s="180" t="s">
        <v>435</v>
      </c>
      <c r="B129" s="132"/>
      <c r="C129" s="132"/>
      <c r="D129" s="132"/>
      <c r="E129" s="132"/>
      <c r="F129" s="132"/>
      <c r="G129" s="132"/>
      <c r="H129" s="132"/>
      <c r="I129" s="132"/>
      <c r="J129" s="132"/>
      <c r="K129" s="132"/>
      <c r="M129" s="132">
        <v>513543.8</v>
      </c>
      <c r="N129" s="132">
        <v>703026.9</v>
      </c>
      <c r="O129" s="132">
        <v>847068</v>
      </c>
      <c r="P129" s="132">
        <v>989945.9</v>
      </c>
      <c r="Q129" s="132">
        <v>1201958.8</v>
      </c>
      <c r="R129" s="132">
        <v>1633900</v>
      </c>
      <c r="S129" s="90">
        <v>2225325.309242561</v>
      </c>
      <c r="T129" s="90">
        <v>2101483.6</v>
      </c>
      <c r="U129" s="90">
        <v>2587813.8</v>
      </c>
      <c r="V129" s="90">
        <v>3941722</v>
      </c>
      <c r="W129" s="90">
        <v>4280318.1</v>
      </c>
      <c r="X129" s="90">
        <v>4301042.8</v>
      </c>
      <c r="Y129" s="90">
        <v>4396402.2</v>
      </c>
      <c r="Z129" s="90">
        <v>4264153.1</v>
      </c>
    </row>
    <row r="130" spans="1:26" ht="38.25">
      <c r="A130" s="180" t="s">
        <v>818</v>
      </c>
      <c r="B130" s="132"/>
      <c r="C130" s="132"/>
      <c r="D130" s="132"/>
      <c r="E130" s="132"/>
      <c r="F130" s="132"/>
      <c r="G130" s="132"/>
      <c r="H130" s="132"/>
      <c r="I130" s="132"/>
      <c r="J130" s="132"/>
      <c r="K130" s="132"/>
      <c r="M130" s="132">
        <v>2192637.2</v>
      </c>
      <c r="N130" s="132">
        <v>2572220.8</v>
      </c>
      <c r="O130" s="132">
        <v>3012190.3</v>
      </c>
      <c r="P130" s="132">
        <v>3610458.8</v>
      </c>
      <c r="Q130" s="132">
        <v>4673587.1</v>
      </c>
      <c r="R130" s="132">
        <v>5744982.7</v>
      </c>
      <c r="S130" s="90">
        <v>7137727.567408788</v>
      </c>
      <c r="T130" s="90">
        <v>6060515.7</v>
      </c>
      <c r="U130" s="90">
        <v>8020973.1</v>
      </c>
      <c r="V130" s="90">
        <v>9077745.5</v>
      </c>
      <c r="W130" s="90">
        <v>9891527.4</v>
      </c>
      <c r="X130" s="90">
        <v>10097077.3</v>
      </c>
      <c r="Y130" s="90">
        <v>10887354.9</v>
      </c>
      <c r="Z130" s="90">
        <v>11429961.9</v>
      </c>
    </row>
    <row r="131" spans="1:26" ht="12.75">
      <c r="A131" s="180" t="s">
        <v>819</v>
      </c>
      <c r="B131" s="132"/>
      <c r="C131" s="132"/>
      <c r="D131" s="132"/>
      <c r="E131" s="132"/>
      <c r="F131" s="132"/>
      <c r="G131" s="132"/>
      <c r="H131" s="132"/>
      <c r="I131" s="132"/>
      <c r="J131" s="132"/>
      <c r="K131" s="132"/>
      <c r="M131" s="132">
        <v>88014.9</v>
      </c>
      <c r="N131" s="132">
        <v>93880.4</v>
      </c>
      <c r="O131" s="132">
        <v>139863.8</v>
      </c>
      <c r="P131" s="132">
        <v>167792</v>
      </c>
      <c r="Q131" s="132">
        <v>206723.7</v>
      </c>
      <c r="R131" s="132">
        <v>286295.3</v>
      </c>
      <c r="S131" s="90">
        <v>357969.4274779504</v>
      </c>
      <c r="T131" s="90">
        <v>343665.5</v>
      </c>
      <c r="U131" s="90">
        <v>403275.9</v>
      </c>
      <c r="V131" s="90">
        <v>467328.5</v>
      </c>
      <c r="W131" s="90">
        <v>530049.4</v>
      </c>
      <c r="X131" s="90">
        <v>574056.3</v>
      </c>
      <c r="Y131" s="90">
        <v>617779.4</v>
      </c>
      <c r="Z131" s="90">
        <v>652574.5</v>
      </c>
    </row>
    <row r="132" spans="1:26" ht="12.75">
      <c r="A132" s="180" t="s">
        <v>820</v>
      </c>
      <c r="B132" s="132"/>
      <c r="C132" s="132"/>
      <c r="D132" s="132"/>
      <c r="E132" s="132"/>
      <c r="F132" s="132"/>
      <c r="G132" s="132"/>
      <c r="H132" s="132"/>
      <c r="I132" s="132"/>
      <c r="J132" s="132"/>
      <c r="K132" s="132"/>
      <c r="M132" s="132">
        <v>978684.7</v>
      </c>
      <c r="N132" s="132">
        <v>1244179.9</v>
      </c>
      <c r="O132" s="132">
        <v>1642431.2</v>
      </c>
      <c r="P132" s="132">
        <v>1897007</v>
      </c>
      <c r="Q132" s="132">
        <v>2247596.2</v>
      </c>
      <c r="R132" s="132">
        <v>2750889.4</v>
      </c>
      <c r="S132" s="90">
        <v>3258280.4311866774</v>
      </c>
      <c r="T132" s="90">
        <v>3249641.5</v>
      </c>
      <c r="U132" s="90">
        <v>3662464.2</v>
      </c>
      <c r="V132" s="90">
        <v>4027551.3</v>
      </c>
      <c r="W132" s="90">
        <v>4598869.9</v>
      </c>
      <c r="X132" s="90">
        <v>4949158.4</v>
      </c>
      <c r="Y132" s="90">
        <v>5025160.2</v>
      </c>
      <c r="Z132" s="90">
        <v>5304818.8</v>
      </c>
    </row>
    <row r="133" spans="1:26" ht="12.75">
      <c r="A133" s="180" t="s">
        <v>821</v>
      </c>
      <c r="B133" s="132"/>
      <c r="C133" s="132"/>
      <c r="D133" s="132"/>
      <c r="E133" s="132"/>
      <c r="F133" s="132"/>
      <c r="G133" s="132"/>
      <c r="H133" s="132"/>
      <c r="I133" s="132"/>
      <c r="J133" s="132"/>
      <c r="K133" s="132"/>
      <c r="M133" s="132">
        <v>280305.8</v>
      </c>
      <c r="N133" s="132">
        <v>388011.7</v>
      </c>
      <c r="O133" s="132">
        <v>474141.7</v>
      </c>
      <c r="P133" s="132">
        <v>701152.5</v>
      </c>
      <c r="Q133" s="132">
        <v>977167.7</v>
      </c>
      <c r="R133" s="132">
        <v>1253760</v>
      </c>
      <c r="S133" s="90">
        <v>1537849.6771791587</v>
      </c>
      <c r="T133" s="90">
        <v>1707153.1</v>
      </c>
      <c r="U133" s="90">
        <v>1773509.4</v>
      </c>
      <c r="V133" s="90">
        <v>1942988.5</v>
      </c>
      <c r="W133" s="90">
        <v>2408449.8</v>
      </c>
      <c r="X133" s="90">
        <v>2843230.3</v>
      </c>
      <c r="Y133" s="90">
        <v>3307116.8</v>
      </c>
      <c r="Z133" s="90">
        <v>3088398.7</v>
      </c>
    </row>
    <row r="134" spans="1:26" ht="14.25" customHeight="1">
      <c r="A134" s="180" t="s">
        <v>822</v>
      </c>
      <c r="B134" s="132"/>
      <c r="C134" s="132"/>
      <c r="D134" s="132"/>
      <c r="E134" s="132"/>
      <c r="F134" s="132"/>
      <c r="G134" s="132"/>
      <c r="H134" s="132"/>
      <c r="I134" s="132"/>
      <c r="J134" s="132"/>
      <c r="K134" s="132"/>
      <c r="M134" s="132">
        <v>1019756.2</v>
      </c>
      <c r="N134" s="132">
        <v>1246748.8</v>
      </c>
      <c r="O134" s="132">
        <v>1408026.3</v>
      </c>
      <c r="P134" s="132">
        <v>1828781.6</v>
      </c>
      <c r="Q134" s="132">
        <v>2287577.6</v>
      </c>
      <c r="R134" s="132">
        <v>3102833</v>
      </c>
      <c r="S134" s="90">
        <v>3959385.0724682296</v>
      </c>
      <c r="T134" s="90">
        <v>4220603</v>
      </c>
      <c r="U134" s="90">
        <v>4901519.6</v>
      </c>
      <c r="V134" s="90">
        <v>8887183</v>
      </c>
      <c r="W134" s="90">
        <v>10019248.5</v>
      </c>
      <c r="X134" s="90">
        <v>10552332.3</v>
      </c>
      <c r="Y134" s="90">
        <v>11439998.4</v>
      </c>
      <c r="Z134" s="90">
        <v>12555677</v>
      </c>
    </row>
    <row r="135" spans="1:26" ht="25.5" customHeight="1">
      <c r="A135" s="180" t="s">
        <v>823</v>
      </c>
      <c r="B135" s="132"/>
      <c r="C135" s="132"/>
      <c r="D135" s="132"/>
      <c r="E135" s="132"/>
      <c r="F135" s="132"/>
      <c r="G135" s="132"/>
      <c r="H135" s="132"/>
      <c r="I135" s="132"/>
      <c r="J135" s="132"/>
      <c r="K135" s="132"/>
      <c r="M135" s="132">
        <v>488727.7</v>
      </c>
      <c r="N135" s="132">
        <v>651288.8</v>
      </c>
      <c r="O135" s="132">
        <v>802513.8</v>
      </c>
      <c r="P135" s="132">
        <v>959089.9</v>
      </c>
      <c r="Q135" s="132">
        <v>1189163.1</v>
      </c>
      <c r="R135" s="132">
        <v>1466357</v>
      </c>
      <c r="S135" s="90">
        <v>1884401.2411200004</v>
      </c>
      <c r="T135" s="90">
        <v>2203213.3</v>
      </c>
      <c r="U135" s="90">
        <v>2423548.6</v>
      </c>
      <c r="V135" s="90">
        <v>3328844.4</v>
      </c>
      <c r="W135" s="90">
        <v>4080205.8</v>
      </c>
      <c r="X135" s="90">
        <v>4603762</v>
      </c>
      <c r="Y135" s="90">
        <v>5776026</v>
      </c>
      <c r="Z135" s="90">
        <v>5869610.8</v>
      </c>
    </row>
    <row r="136" spans="1:26" ht="12.75">
      <c r="A136" s="180" t="s">
        <v>824</v>
      </c>
      <c r="B136" s="132"/>
      <c r="C136" s="132"/>
      <c r="D136" s="132"/>
      <c r="E136" s="132"/>
      <c r="F136" s="132"/>
      <c r="G136" s="132"/>
      <c r="H136" s="132"/>
      <c r="I136" s="132"/>
      <c r="J136" s="132"/>
      <c r="K136" s="132"/>
      <c r="L136" s="182"/>
      <c r="M136" s="132">
        <v>279973</v>
      </c>
      <c r="N136" s="132">
        <v>317927.7</v>
      </c>
      <c r="O136" s="132">
        <v>400122.4</v>
      </c>
      <c r="P136" s="132">
        <v>493205.6</v>
      </c>
      <c r="Q136" s="132">
        <v>619292.8</v>
      </c>
      <c r="R136" s="132">
        <v>769859.3</v>
      </c>
      <c r="S136" s="90">
        <v>970664.4294552393</v>
      </c>
      <c r="T136" s="90">
        <v>1134212.2</v>
      </c>
      <c r="U136" s="90">
        <v>1225967.2</v>
      </c>
      <c r="V136" s="90">
        <v>1382965.4</v>
      </c>
      <c r="W136" s="90">
        <v>1531540.7</v>
      </c>
      <c r="X136" s="90">
        <v>1733994.9</v>
      </c>
      <c r="Y136" s="90">
        <v>1860919.6</v>
      </c>
      <c r="Z136" s="90">
        <v>1878116.9</v>
      </c>
    </row>
    <row r="137" spans="1:26" ht="12.75">
      <c r="A137" s="180" t="s">
        <v>825</v>
      </c>
      <c r="B137" s="132"/>
      <c r="C137" s="132"/>
      <c r="D137" s="132"/>
      <c r="E137" s="132"/>
      <c r="F137" s="132"/>
      <c r="G137" s="132"/>
      <c r="H137" s="132"/>
      <c r="I137" s="132"/>
      <c r="J137" s="132"/>
      <c r="K137" s="132"/>
      <c r="L137" s="182"/>
      <c r="M137" s="132">
        <v>321453</v>
      </c>
      <c r="N137" s="132">
        <v>375869.8</v>
      </c>
      <c r="O137" s="132">
        <v>472581.2</v>
      </c>
      <c r="P137" s="132">
        <v>564654.7</v>
      </c>
      <c r="Q137" s="132">
        <v>765453.1</v>
      </c>
      <c r="R137" s="132">
        <v>950478.7</v>
      </c>
      <c r="S137" s="90">
        <v>1197843.0154326959</v>
      </c>
      <c r="T137" s="90">
        <v>1360339.1</v>
      </c>
      <c r="U137" s="90">
        <v>1487303.4</v>
      </c>
      <c r="V137" s="90">
        <v>1761180.7</v>
      </c>
      <c r="W137" s="90">
        <v>1957274.6</v>
      </c>
      <c r="X137" s="90">
        <v>2302051.8</v>
      </c>
      <c r="Y137" s="90">
        <v>2640435.1</v>
      </c>
      <c r="Z137" s="90">
        <v>2962717.6</v>
      </c>
    </row>
    <row r="138" spans="1:26" ht="25.5">
      <c r="A138" s="181" t="s">
        <v>826</v>
      </c>
      <c r="B138" s="132"/>
      <c r="C138" s="132"/>
      <c r="D138" s="132"/>
      <c r="E138" s="132"/>
      <c r="F138" s="132"/>
      <c r="G138" s="132"/>
      <c r="H138" s="132"/>
      <c r="I138" s="132"/>
      <c r="J138" s="132"/>
      <c r="K138" s="132"/>
      <c r="L138" s="182"/>
      <c r="M138" s="132">
        <v>181993.8</v>
      </c>
      <c r="N138" s="132">
        <v>218207.3</v>
      </c>
      <c r="O138" s="132">
        <v>273809.7</v>
      </c>
      <c r="P138" s="132">
        <v>324729.5</v>
      </c>
      <c r="Q138" s="132">
        <v>417068.4</v>
      </c>
      <c r="R138" s="132">
        <v>522072.8</v>
      </c>
      <c r="S138" s="90">
        <v>621461.726221073</v>
      </c>
      <c r="T138" s="90">
        <v>585950.1</v>
      </c>
      <c r="U138" s="90">
        <v>700587.3</v>
      </c>
      <c r="V138" s="90">
        <v>821244.2</v>
      </c>
      <c r="W138" s="90">
        <v>914320.9</v>
      </c>
      <c r="X138" s="90">
        <v>1032972.1</v>
      </c>
      <c r="Y138" s="90">
        <v>1098585.7</v>
      </c>
      <c r="Z138" s="90">
        <v>1181137.6</v>
      </c>
    </row>
    <row r="139" spans="1:26" ht="12.75">
      <c r="A139" s="181" t="s">
        <v>827</v>
      </c>
      <c r="B139" s="132"/>
      <c r="C139" s="132"/>
      <c r="D139" s="132"/>
      <c r="E139" s="132"/>
      <c r="F139" s="132"/>
      <c r="G139" s="132"/>
      <c r="H139" s="132"/>
      <c r="I139" s="132"/>
      <c r="J139" s="132"/>
      <c r="K139" s="132"/>
      <c r="L139" s="182"/>
      <c r="M139" s="132"/>
      <c r="N139" s="132"/>
      <c r="O139" s="132"/>
      <c r="P139" s="132"/>
      <c r="Q139" s="132"/>
      <c r="R139" s="132"/>
      <c r="S139" s="90"/>
      <c r="T139" s="90"/>
      <c r="U139" s="90">
        <v>46.6</v>
      </c>
      <c r="V139" s="90">
        <v>338573</v>
      </c>
      <c r="W139" s="90">
        <v>375849</v>
      </c>
      <c r="X139" s="90">
        <v>406093</v>
      </c>
      <c r="Y139" s="90">
        <v>436077</v>
      </c>
      <c r="Z139" s="90">
        <v>496947.3</v>
      </c>
    </row>
    <row r="140" spans="1:26" ht="12.75">
      <c r="A140" s="180" t="s">
        <v>834</v>
      </c>
      <c r="B140" s="132"/>
      <c r="C140" s="132"/>
      <c r="D140" s="132"/>
      <c r="E140" s="132"/>
      <c r="F140" s="132"/>
      <c r="G140" s="132"/>
      <c r="H140" s="132"/>
      <c r="I140" s="132"/>
      <c r="J140" s="132"/>
      <c r="K140" s="132"/>
      <c r="L140" s="182"/>
      <c r="M140" s="132">
        <v>1415153.1</v>
      </c>
      <c r="N140" s="132">
        <v>1775123.2</v>
      </c>
      <c r="O140" s="132">
        <v>2352124.6</v>
      </c>
      <c r="P140" s="132">
        <v>3248224.8</v>
      </c>
      <c r="Q140" s="132">
        <v>4090102.5</v>
      </c>
      <c r="R140" s="132">
        <v>4977558.7</v>
      </c>
      <c r="S140" s="90">
        <v>6323848.443</v>
      </c>
      <c r="T140" s="90">
        <v>5202132.9</v>
      </c>
      <c r="U140" s="90">
        <v>6462567.899999999</v>
      </c>
      <c r="V140" s="90">
        <v>8413321.9</v>
      </c>
      <c r="W140" s="90">
        <v>9411798.2</v>
      </c>
      <c r="X140" s="90">
        <v>9510857.899999999</v>
      </c>
      <c r="Y140" s="90">
        <v>10550847.799999999</v>
      </c>
      <c r="Z140" s="90">
        <v>8738499.6</v>
      </c>
    </row>
    <row r="141" spans="1:26" ht="12.75">
      <c r="A141" s="180" t="s">
        <v>835</v>
      </c>
      <c r="B141" s="132"/>
      <c r="C141" s="132"/>
      <c r="D141" s="132"/>
      <c r="E141" s="132"/>
      <c r="F141" s="132"/>
      <c r="G141" s="132"/>
      <c r="H141" s="132"/>
      <c r="I141" s="132"/>
      <c r="J141" s="132"/>
      <c r="K141" s="132"/>
      <c r="L141" s="182"/>
      <c r="M141" s="132">
        <v>165911.6</v>
      </c>
      <c r="N141" s="132">
        <v>186639.7</v>
      </c>
      <c r="O141" s="132">
        <v>183700.7</v>
      </c>
      <c r="P141" s="132">
        <v>156125.1</v>
      </c>
      <c r="Q141" s="132">
        <v>150244.8</v>
      </c>
      <c r="R141" s="132">
        <v>214516.7</v>
      </c>
      <c r="S141" s="90">
        <v>229697.55427993997</v>
      </c>
      <c r="T141" s="90">
        <v>226238.1</v>
      </c>
      <c r="U141" s="90">
        <v>194104.2</v>
      </c>
      <c r="V141" s="90">
        <v>214912.3</v>
      </c>
      <c r="W141" s="90">
        <v>244148.3</v>
      </c>
      <c r="X141" s="90">
        <v>246412.7</v>
      </c>
      <c r="Y141" s="90">
        <v>258701.8</v>
      </c>
      <c r="Z141" s="90">
        <v>298878.2</v>
      </c>
    </row>
    <row r="142" spans="1:18" ht="28.5" customHeight="1">
      <c r="A142" s="179" t="s">
        <v>836</v>
      </c>
      <c r="B142" s="132"/>
      <c r="C142" s="132"/>
      <c r="D142" s="132"/>
      <c r="E142" s="132"/>
      <c r="F142" s="132"/>
      <c r="G142" s="132"/>
      <c r="H142" s="132"/>
      <c r="I142" s="132"/>
      <c r="J142" s="132"/>
      <c r="K142" s="132"/>
      <c r="L142" s="182"/>
      <c r="M142" s="182"/>
      <c r="N142" s="182"/>
      <c r="O142" s="182"/>
      <c r="P142" s="182"/>
      <c r="Q142" s="182"/>
      <c r="R142" s="182"/>
    </row>
    <row r="143" spans="1:26" ht="15" customHeight="1">
      <c r="A143" s="180" t="s">
        <v>815</v>
      </c>
      <c r="B143" s="132"/>
      <c r="C143" s="132"/>
      <c r="D143" s="132"/>
      <c r="E143" s="132"/>
      <c r="F143" s="132"/>
      <c r="G143" s="132"/>
      <c r="H143" s="132"/>
      <c r="I143" s="132"/>
      <c r="J143" s="132"/>
      <c r="K143" s="132"/>
      <c r="L143" s="182"/>
      <c r="N143" s="132">
        <v>101.377942437453</v>
      </c>
      <c r="O143" s="132">
        <v>102.61893098766906</v>
      </c>
      <c r="P143" s="132">
        <v>100.6291336586296</v>
      </c>
      <c r="Q143" s="132">
        <v>104.0596484050419</v>
      </c>
      <c r="R143" s="132">
        <v>102.31084334888622</v>
      </c>
      <c r="S143" s="90">
        <v>108.8</v>
      </c>
      <c r="T143" s="90">
        <v>100.90447540047998</v>
      </c>
      <c r="U143" s="90">
        <v>91.24419429427563</v>
      </c>
      <c r="V143" s="90" t="s">
        <v>377</v>
      </c>
      <c r="W143" s="90">
        <v>96.4</v>
      </c>
      <c r="X143" s="90">
        <v>105</v>
      </c>
      <c r="Y143" s="90">
        <v>103.5</v>
      </c>
      <c r="Z143" s="90">
        <v>103.7</v>
      </c>
    </row>
    <row r="144" spans="1:26" ht="12.75">
      <c r="A144" s="180" t="s">
        <v>816</v>
      </c>
      <c r="B144" s="132"/>
      <c r="C144" s="132"/>
      <c r="D144" s="132"/>
      <c r="E144" s="132"/>
      <c r="F144" s="132"/>
      <c r="G144" s="132"/>
      <c r="H144" s="132"/>
      <c r="I144" s="132"/>
      <c r="J144" s="132"/>
      <c r="K144" s="132"/>
      <c r="L144" s="182"/>
      <c r="N144" s="132">
        <v>104.98722289437283</v>
      </c>
      <c r="O144" s="132">
        <v>100.19403299667393</v>
      </c>
      <c r="P144" s="132">
        <v>106.5180805058457</v>
      </c>
      <c r="Q144" s="132">
        <v>104.77246550546795</v>
      </c>
      <c r="R144" s="132">
        <v>102.87907246510757</v>
      </c>
      <c r="S144" s="90">
        <v>94.1</v>
      </c>
      <c r="T144" s="90">
        <v>106.17577325872365</v>
      </c>
      <c r="U144" s="90">
        <v>91.77946717343049</v>
      </c>
      <c r="V144" s="90" t="s">
        <v>377</v>
      </c>
      <c r="W144" s="90">
        <v>103.5</v>
      </c>
      <c r="X144" s="90">
        <v>102.7</v>
      </c>
      <c r="Y144" s="90">
        <v>102.7</v>
      </c>
      <c r="Z144" s="90">
        <v>99.1</v>
      </c>
    </row>
    <row r="145" spans="1:26" ht="12.75">
      <c r="A145" s="180" t="s">
        <v>446</v>
      </c>
      <c r="B145" s="132"/>
      <c r="C145" s="132"/>
      <c r="D145" s="132"/>
      <c r="E145" s="132"/>
      <c r="F145" s="132"/>
      <c r="G145" s="132"/>
      <c r="H145" s="132"/>
      <c r="I145" s="132"/>
      <c r="J145" s="132"/>
      <c r="K145" s="132"/>
      <c r="L145" s="182"/>
      <c r="N145" s="132">
        <v>109.18936810419184</v>
      </c>
      <c r="O145" s="132">
        <v>108.02867509748815</v>
      </c>
      <c r="P145" s="132">
        <v>101.6889824277148</v>
      </c>
      <c r="Q145" s="132">
        <v>96.41986844499377</v>
      </c>
      <c r="R145" s="132">
        <v>97.28649073779937</v>
      </c>
      <c r="S145" s="90">
        <v>101.2</v>
      </c>
      <c r="T145" s="90">
        <v>98.22982931584869</v>
      </c>
      <c r="U145" s="90">
        <v>106.51586283848711</v>
      </c>
      <c r="V145" s="90" t="s">
        <v>377</v>
      </c>
      <c r="W145" s="90">
        <v>102.4</v>
      </c>
      <c r="X145" s="90">
        <v>96.4</v>
      </c>
      <c r="Y145" s="90">
        <v>102.6</v>
      </c>
      <c r="Z145" s="90">
        <v>101.7</v>
      </c>
    </row>
    <row r="146" spans="1:26" ht="12.75">
      <c r="A146" s="180" t="s">
        <v>433</v>
      </c>
      <c r="B146" s="132"/>
      <c r="C146" s="132"/>
      <c r="D146" s="132"/>
      <c r="E146" s="132"/>
      <c r="F146" s="132"/>
      <c r="G146" s="132"/>
      <c r="H146" s="132"/>
      <c r="I146" s="132"/>
      <c r="J146" s="132"/>
      <c r="K146" s="132"/>
      <c r="L146" s="182"/>
      <c r="N146" s="132">
        <v>108.11957762607986</v>
      </c>
      <c r="O146" s="132">
        <v>109.67277393548352</v>
      </c>
      <c r="P146" s="132">
        <v>104.64001426464603</v>
      </c>
      <c r="Q146" s="132">
        <v>107.82125241369296</v>
      </c>
      <c r="R146" s="132">
        <v>109.01848813090189</v>
      </c>
      <c r="S146" s="90">
        <v>99.7</v>
      </c>
      <c r="T146" s="90">
        <v>86.1457674020292</v>
      </c>
      <c r="U146" s="90">
        <v>108.59355265275666</v>
      </c>
      <c r="V146" s="90" t="s">
        <v>377</v>
      </c>
      <c r="W146" s="90">
        <v>104.5</v>
      </c>
      <c r="X146" s="90">
        <v>103.5</v>
      </c>
      <c r="Y146" s="90">
        <v>100.4</v>
      </c>
      <c r="Z146" s="90">
        <v>95.4</v>
      </c>
    </row>
    <row r="147" spans="1:26" ht="12.75">
      <c r="A147" s="180" t="s">
        <v>817</v>
      </c>
      <c r="B147" s="132"/>
      <c r="C147" s="132"/>
      <c r="D147" s="132"/>
      <c r="E147" s="132"/>
      <c r="F147" s="132"/>
      <c r="G147" s="132"/>
      <c r="H147" s="132"/>
      <c r="I147" s="132"/>
      <c r="J147" s="132"/>
      <c r="K147" s="132"/>
      <c r="L147" s="182"/>
      <c r="N147" s="132">
        <v>103.45086695251122</v>
      </c>
      <c r="O147" s="132">
        <v>102.04462976693966</v>
      </c>
      <c r="P147" s="132">
        <v>101.20418589263895</v>
      </c>
      <c r="Q147" s="132">
        <v>106.03594200632827</v>
      </c>
      <c r="R147" s="132">
        <v>97.98758822212042</v>
      </c>
      <c r="S147" s="90">
        <v>100.1</v>
      </c>
      <c r="T147" s="90">
        <v>98.30674229225559</v>
      </c>
      <c r="U147" s="90">
        <v>103.89693070149421</v>
      </c>
      <c r="V147" s="90" t="s">
        <v>377</v>
      </c>
      <c r="W147" s="90">
        <v>101.1</v>
      </c>
      <c r="X147" s="90">
        <v>97.6</v>
      </c>
      <c r="Y147" s="90">
        <v>100</v>
      </c>
      <c r="Z147" s="90">
        <v>98.1</v>
      </c>
    </row>
    <row r="148" spans="1:26" ht="12.75">
      <c r="A148" s="180" t="s">
        <v>435</v>
      </c>
      <c r="B148" s="132"/>
      <c r="C148" s="132"/>
      <c r="D148" s="132"/>
      <c r="E148" s="132"/>
      <c r="F148" s="132"/>
      <c r="G148" s="132"/>
      <c r="H148" s="132"/>
      <c r="I148" s="132"/>
      <c r="J148" s="132"/>
      <c r="K148" s="132"/>
      <c r="L148" s="182"/>
      <c r="N148" s="132">
        <v>113.88103372998111</v>
      </c>
      <c r="O148" s="132">
        <v>109.88953072178647</v>
      </c>
      <c r="P148" s="132">
        <v>110.36206321479752</v>
      </c>
      <c r="Q148" s="132">
        <v>118.18224240089042</v>
      </c>
      <c r="R148" s="132">
        <v>116.02057143769461</v>
      </c>
      <c r="S148" s="90">
        <v>113.6</v>
      </c>
      <c r="T148" s="90">
        <v>87.66510053226</v>
      </c>
      <c r="U148" s="90">
        <v>104.77621722658388</v>
      </c>
      <c r="V148" s="90" t="s">
        <v>377</v>
      </c>
      <c r="W148" s="90">
        <v>101.9</v>
      </c>
      <c r="X148" s="90">
        <v>100.1</v>
      </c>
      <c r="Y148" s="90">
        <v>97.7</v>
      </c>
      <c r="Z148" s="90">
        <v>92.6</v>
      </c>
    </row>
    <row r="149" spans="1:26" ht="38.25">
      <c r="A149" s="180" t="s">
        <v>818</v>
      </c>
      <c r="B149" s="132"/>
      <c r="C149" s="132"/>
      <c r="D149" s="132"/>
      <c r="E149" s="132"/>
      <c r="F149" s="132"/>
      <c r="G149" s="132"/>
      <c r="H149" s="132"/>
      <c r="I149" s="132"/>
      <c r="J149" s="132"/>
      <c r="K149" s="132"/>
      <c r="L149" s="182"/>
      <c r="N149" s="132">
        <v>111.27085603221126</v>
      </c>
      <c r="O149" s="132">
        <v>112.68548066818195</v>
      </c>
      <c r="P149" s="132">
        <v>109.7045553517092</v>
      </c>
      <c r="Q149" s="132">
        <v>115.66283759693468</v>
      </c>
      <c r="R149" s="132">
        <v>112.20470669011951</v>
      </c>
      <c r="S149" s="90">
        <v>110.1</v>
      </c>
      <c r="T149" s="90">
        <v>95.40866290988045</v>
      </c>
      <c r="U149" s="90">
        <v>105.77742056321486</v>
      </c>
      <c r="V149" s="90" t="s">
        <v>377</v>
      </c>
      <c r="W149" s="90">
        <v>104.9</v>
      </c>
      <c r="X149" s="90">
        <v>100</v>
      </c>
      <c r="Y149" s="90">
        <v>101.8</v>
      </c>
      <c r="Z149" s="90">
        <v>90.4</v>
      </c>
    </row>
    <row r="150" spans="1:26" ht="12.75">
      <c r="A150" s="180" t="s">
        <v>819</v>
      </c>
      <c r="B150" s="132"/>
      <c r="C150" s="132"/>
      <c r="D150" s="132"/>
      <c r="E150" s="132"/>
      <c r="F150" s="132"/>
      <c r="G150" s="132"/>
      <c r="H150" s="132"/>
      <c r="I150" s="132"/>
      <c r="J150" s="132"/>
      <c r="K150" s="132"/>
      <c r="L150" s="182"/>
      <c r="N150" s="132">
        <v>103.91135209500754</v>
      </c>
      <c r="O150" s="132">
        <v>106.0874954411855</v>
      </c>
      <c r="P150" s="132">
        <v>112.91220376516927</v>
      </c>
      <c r="Q150" s="132">
        <v>110.45294398624021</v>
      </c>
      <c r="R150" s="132">
        <v>115.3035414060981</v>
      </c>
      <c r="S150" s="90">
        <v>111.1</v>
      </c>
      <c r="T150" s="90">
        <v>86.46390235861024</v>
      </c>
      <c r="U150" s="90">
        <v>104.56960384035779</v>
      </c>
      <c r="V150" s="90" t="s">
        <v>377</v>
      </c>
      <c r="W150" s="90">
        <v>107</v>
      </c>
      <c r="X150" s="90">
        <v>102.2</v>
      </c>
      <c r="Y150" s="90">
        <v>101.5</v>
      </c>
      <c r="Z150" s="90">
        <v>95</v>
      </c>
    </row>
    <row r="151" spans="1:26" ht="12.75">
      <c r="A151" s="180" t="s">
        <v>820</v>
      </c>
      <c r="B151" s="132"/>
      <c r="C151" s="132"/>
      <c r="D151" s="132"/>
      <c r="E151" s="132"/>
      <c r="F151" s="132"/>
      <c r="G151" s="132"/>
      <c r="H151" s="132"/>
      <c r="I151" s="132"/>
      <c r="J151" s="132"/>
      <c r="K151" s="132"/>
      <c r="L151" s="182"/>
      <c r="N151" s="132">
        <v>107.91508460841585</v>
      </c>
      <c r="O151" s="132">
        <v>110.7054570461518</v>
      </c>
      <c r="P151" s="132">
        <v>107.04404854644855</v>
      </c>
      <c r="Q151" s="132">
        <v>113.31217317980804</v>
      </c>
      <c r="R151" s="132">
        <v>106.21942913853488</v>
      </c>
      <c r="S151" s="90">
        <v>106.6</v>
      </c>
      <c r="T151" s="90">
        <v>91.73746642242139</v>
      </c>
      <c r="U151" s="90">
        <v>105.60213602848182</v>
      </c>
      <c r="V151" s="90" t="s">
        <v>377</v>
      </c>
      <c r="W151" s="90">
        <v>104.7</v>
      </c>
      <c r="X151" s="90">
        <v>101.6</v>
      </c>
      <c r="Y151" s="90">
        <v>99.8</v>
      </c>
      <c r="Z151" s="90">
        <v>98.6</v>
      </c>
    </row>
    <row r="152" spans="1:26" ht="12.75">
      <c r="A152" s="180" t="s">
        <v>821</v>
      </c>
      <c r="B152" s="132"/>
      <c r="C152" s="132"/>
      <c r="D152" s="132"/>
      <c r="E152" s="132"/>
      <c r="F152" s="132"/>
      <c r="G152" s="132"/>
      <c r="H152" s="132"/>
      <c r="I152" s="132"/>
      <c r="J152" s="132"/>
      <c r="K152" s="132"/>
      <c r="L152" s="182"/>
      <c r="N152" s="132">
        <v>123.28028135322626</v>
      </c>
      <c r="O152" s="132">
        <v>115.66056438478</v>
      </c>
      <c r="P152" s="132">
        <v>120.50473561795994</v>
      </c>
      <c r="Q152" s="132">
        <v>125.02171879151823</v>
      </c>
      <c r="R152" s="132">
        <v>124.80335258630899</v>
      </c>
      <c r="S152" s="90">
        <v>113.7</v>
      </c>
      <c r="T152" s="90">
        <v>98.36752027204645</v>
      </c>
      <c r="U152" s="90">
        <v>101.78248668635999</v>
      </c>
      <c r="V152" s="90" t="s">
        <v>377</v>
      </c>
      <c r="W152" s="90">
        <v>118.7</v>
      </c>
      <c r="X152" s="90">
        <v>109.3</v>
      </c>
      <c r="Y152" s="90">
        <v>107.9</v>
      </c>
      <c r="Z152" s="90">
        <v>94.5</v>
      </c>
    </row>
    <row r="153" spans="1:26" ht="11.25" customHeight="1">
      <c r="A153" s="180" t="s">
        <v>822</v>
      </c>
      <c r="B153" s="132"/>
      <c r="C153" s="132"/>
      <c r="D153" s="132"/>
      <c r="E153" s="132"/>
      <c r="F153" s="132"/>
      <c r="G153" s="132"/>
      <c r="H153" s="132"/>
      <c r="I153" s="132"/>
      <c r="J153" s="132"/>
      <c r="K153" s="132"/>
      <c r="L153" s="182"/>
      <c r="M153" s="132"/>
      <c r="N153" s="132">
        <v>104.5262086428426</v>
      </c>
      <c r="O153" s="132">
        <v>101.66936812796692</v>
      </c>
      <c r="P153" s="132">
        <v>111.54337708741015</v>
      </c>
      <c r="Q153" s="132">
        <v>109.07788790810102</v>
      </c>
      <c r="R153" s="132">
        <v>121.0304026402266</v>
      </c>
      <c r="S153" s="90">
        <v>110.2</v>
      </c>
      <c r="T153" s="90">
        <v>95.2027090980943</v>
      </c>
      <c r="U153" s="90">
        <v>108.35879081158764</v>
      </c>
      <c r="V153" s="90" t="s">
        <v>377</v>
      </c>
      <c r="W153" s="90">
        <v>103.7</v>
      </c>
      <c r="X153" s="90">
        <v>100.9</v>
      </c>
      <c r="Y153" s="90">
        <v>100.4</v>
      </c>
      <c r="Z153" s="90">
        <v>98.9</v>
      </c>
    </row>
    <row r="154" spans="1:26" ht="27.75" customHeight="1">
      <c r="A154" s="180" t="s">
        <v>823</v>
      </c>
      <c r="B154" s="132"/>
      <c r="C154" s="132"/>
      <c r="D154" s="132"/>
      <c r="E154" s="132"/>
      <c r="F154" s="132"/>
      <c r="G154" s="132"/>
      <c r="H154" s="132"/>
      <c r="I154" s="132"/>
      <c r="J154" s="132"/>
      <c r="K154" s="132"/>
      <c r="L154" s="182"/>
      <c r="N154" s="132">
        <v>103.09574037173161</v>
      </c>
      <c r="O154" s="132">
        <v>103.59690594933807</v>
      </c>
      <c r="P154" s="132">
        <v>97.37129182391196</v>
      </c>
      <c r="Q154" s="132">
        <v>102.79337225655185</v>
      </c>
      <c r="R154" s="132">
        <v>103.72292604916255</v>
      </c>
      <c r="S154" s="90">
        <v>102.8</v>
      </c>
      <c r="T154" s="90">
        <v>99.15733931114106</v>
      </c>
      <c r="U154" s="90">
        <v>99.81941103919208</v>
      </c>
      <c r="V154" s="90" t="s">
        <v>377</v>
      </c>
      <c r="W154" s="90">
        <v>103.8</v>
      </c>
      <c r="X154" s="90">
        <v>103.4</v>
      </c>
      <c r="Y154" s="90">
        <v>99.9</v>
      </c>
      <c r="Z154" s="90">
        <v>98.8</v>
      </c>
    </row>
    <row r="155" spans="1:26" ht="12.75">
      <c r="A155" s="180" t="s">
        <v>824</v>
      </c>
      <c r="B155" s="132"/>
      <c r="C155" s="132"/>
      <c r="D155" s="132"/>
      <c r="E155" s="132"/>
      <c r="F155" s="132"/>
      <c r="G155" s="132"/>
      <c r="H155" s="132"/>
      <c r="I155" s="132"/>
      <c r="J155" s="132"/>
      <c r="K155" s="132"/>
      <c r="L155" s="182"/>
      <c r="N155" s="132">
        <v>102.62054827092317</v>
      </c>
      <c r="O155" s="132">
        <v>100.3717038036966</v>
      </c>
      <c r="P155" s="132">
        <v>100.47139478287544</v>
      </c>
      <c r="Q155" s="132">
        <v>100.60512114912552</v>
      </c>
      <c r="R155" s="132">
        <v>101.23741655346575</v>
      </c>
      <c r="S155" s="90">
        <v>100</v>
      </c>
      <c r="T155" s="90">
        <v>98.55618266081822</v>
      </c>
      <c r="U155" s="90">
        <v>98.21300932435756</v>
      </c>
      <c r="V155" s="90" t="s">
        <v>377</v>
      </c>
      <c r="W155" s="90">
        <v>96.5</v>
      </c>
      <c r="X155" s="90">
        <v>98.2</v>
      </c>
      <c r="Y155" s="90">
        <v>101.8</v>
      </c>
      <c r="Z155" s="90">
        <v>96</v>
      </c>
    </row>
    <row r="156" spans="1:26" ht="12.75">
      <c r="A156" s="180" t="s">
        <v>825</v>
      </c>
      <c r="B156" s="132"/>
      <c r="C156" s="132"/>
      <c r="D156" s="132"/>
      <c r="E156" s="132"/>
      <c r="F156" s="132"/>
      <c r="G156" s="132"/>
      <c r="H156" s="132"/>
      <c r="I156" s="132"/>
      <c r="J156" s="132"/>
      <c r="K156" s="132"/>
      <c r="L156" s="182"/>
      <c r="N156" s="132">
        <v>100.2566468838523</v>
      </c>
      <c r="O156" s="132">
        <v>101.04450816921393</v>
      </c>
      <c r="P156" s="132">
        <v>101.25577531377306</v>
      </c>
      <c r="Q156" s="132">
        <v>101.39256330544637</v>
      </c>
      <c r="R156" s="132">
        <v>101.28077816498231</v>
      </c>
      <c r="S156" s="90">
        <v>101</v>
      </c>
      <c r="T156" s="90">
        <v>99.71748986735528</v>
      </c>
      <c r="U156" s="90">
        <v>100.63653110796169</v>
      </c>
      <c r="V156" s="90" t="s">
        <v>377</v>
      </c>
      <c r="W156" s="90">
        <v>101.7</v>
      </c>
      <c r="X156" s="90">
        <v>100.8</v>
      </c>
      <c r="Y156" s="90">
        <v>102</v>
      </c>
      <c r="Z156" s="90">
        <v>100.6</v>
      </c>
    </row>
    <row r="157" spans="1:26" ht="27" customHeight="1">
      <c r="A157" s="181" t="s">
        <v>826</v>
      </c>
      <c r="B157" s="132"/>
      <c r="C157" s="132"/>
      <c r="D157" s="132"/>
      <c r="E157" s="132"/>
      <c r="F157" s="132"/>
      <c r="G157" s="132"/>
      <c r="H157" s="132"/>
      <c r="I157" s="132"/>
      <c r="J157" s="132"/>
      <c r="K157" s="132"/>
      <c r="L157" s="182"/>
      <c r="N157" s="132">
        <v>103.22366262141962</v>
      </c>
      <c r="O157" s="132">
        <v>111.70115273613861</v>
      </c>
      <c r="P157" s="132">
        <v>101.1119446283782</v>
      </c>
      <c r="Q157" s="132">
        <v>107.71422381819025</v>
      </c>
      <c r="R157" s="132">
        <v>108.8397574594931</v>
      </c>
      <c r="S157" s="90">
        <v>102.8</v>
      </c>
      <c r="T157" s="90">
        <v>81.53291785770547</v>
      </c>
      <c r="U157" s="90">
        <v>103.55177017509183</v>
      </c>
      <c r="V157" s="90" t="s">
        <v>377</v>
      </c>
      <c r="W157" s="90">
        <v>102.8</v>
      </c>
      <c r="X157" s="90">
        <v>99.8</v>
      </c>
      <c r="Y157" s="90">
        <v>100.1</v>
      </c>
      <c r="Z157" s="90">
        <v>98.5</v>
      </c>
    </row>
    <row r="158" spans="1:26" ht="15.75" customHeight="1">
      <c r="A158" s="181" t="s">
        <v>827</v>
      </c>
      <c r="B158" s="132"/>
      <c r="C158" s="132"/>
      <c r="D158" s="132"/>
      <c r="E158" s="132"/>
      <c r="F158" s="132"/>
      <c r="G158" s="132"/>
      <c r="H158" s="132"/>
      <c r="I158" s="132"/>
      <c r="J158" s="132"/>
      <c r="K158" s="132"/>
      <c r="L158" s="182"/>
      <c r="N158" s="132"/>
      <c r="O158" s="132"/>
      <c r="P158" s="132"/>
      <c r="Q158" s="132"/>
      <c r="R158" s="132"/>
      <c r="S158" s="90"/>
      <c r="T158" s="90"/>
      <c r="U158" s="90"/>
      <c r="V158" s="90" t="s">
        <v>377</v>
      </c>
      <c r="W158" s="90">
        <v>104.7</v>
      </c>
      <c r="X158" s="90">
        <v>101.8</v>
      </c>
      <c r="Y158" s="90">
        <v>101.5</v>
      </c>
      <c r="Z158" s="90">
        <v>101.4</v>
      </c>
    </row>
    <row r="159" spans="1:26" ht="12.75">
      <c r="A159" s="183" t="s">
        <v>837</v>
      </c>
      <c r="B159" s="132"/>
      <c r="C159" s="132"/>
      <c r="D159" s="132"/>
      <c r="E159" s="132"/>
      <c r="F159" s="132"/>
      <c r="G159" s="132"/>
      <c r="H159" s="132"/>
      <c r="I159" s="132"/>
      <c r="J159" s="132"/>
      <c r="K159" s="132"/>
      <c r="L159" s="182"/>
      <c r="N159" s="184">
        <v>107.56501834922103</v>
      </c>
      <c r="O159" s="184">
        <v>108.03401829628115</v>
      </c>
      <c r="P159" s="184">
        <v>105.74804603760217</v>
      </c>
      <c r="Q159" s="184">
        <v>108.88954347639277</v>
      </c>
      <c r="R159" s="184">
        <v>108.75730725382542</v>
      </c>
      <c r="S159" s="185">
        <v>105</v>
      </c>
      <c r="T159" s="185">
        <v>92.60544424758797</v>
      </c>
      <c r="U159" s="185">
        <v>105.03761877974365</v>
      </c>
      <c r="V159" s="90" t="s">
        <v>377</v>
      </c>
      <c r="W159" s="185">
        <v>103.7</v>
      </c>
      <c r="X159" s="185">
        <v>101.4</v>
      </c>
      <c r="Y159" s="185">
        <v>100.9</v>
      </c>
      <c r="Z159" s="185">
        <v>96.5</v>
      </c>
    </row>
    <row r="160" spans="1:18" ht="39.75" customHeight="1">
      <c r="A160" s="179" t="s">
        <v>838</v>
      </c>
      <c r="B160" s="132"/>
      <c r="C160" s="132"/>
      <c r="D160" s="132"/>
      <c r="E160" s="132"/>
      <c r="F160" s="132"/>
      <c r="G160" s="132"/>
      <c r="H160" s="132"/>
      <c r="I160" s="132"/>
      <c r="J160" s="132"/>
      <c r="K160" s="132"/>
      <c r="L160" s="182"/>
      <c r="M160" s="182"/>
      <c r="N160" s="182"/>
      <c r="O160" s="182"/>
      <c r="P160" s="182"/>
      <c r="Q160" s="182"/>
      <c r="R160" s="182"/>
    </row>
    <row r="161" spans="1:26" ht="12.75">
      <c r="A161" s="169" t="s">
        <v>830</v>
      </c>
      <c r="B161" s="132"/>
      <c r="C161" s="132"/>
      <c r="D161" s="132"/>
      <c r="E161" s="132"/>
      <c r="F161" s="132"/>
      <c r="G161" s="132"/>
      <c r="H161" s="132"/>
      <c r="I161" s="132"/>
      <c r="J161" s="132"/>
      <c r="K161" s="132"/>
      <c r="L161" s="182"/>
      <c r="N161" s="132">
        <v>107.29585433062172</v>
      </c>
      <c r="O161" s="132">
        <v>107.17594919269399</v>
      </c>
      <c r="P161" s="132">
        <v>106.37618702701528</v>
      </c>
      <c r="Q161" s="132">
        <v>108.15343197291236</v>
      </c>
      <c r="R161" s="132">
        <v>108.53508020907745</v>
      </c>
      <c r="S161" s="90">
        <v>105.2</v>
      </c>
      <c r="T161" s="90">
        <v>92.17911497315964</v>
      </c>
      <c r="U161" s="90">
        <v>104.50372562559468</v>
      </c>
      <c r="V161" s="90" t="s">
        <v>377</v>
      </c>
      <c r="W161" s="132">
        <v>103.5</v>
      </c>
      <c r="X161" s="132">
        <v>101.3</v>
      </c>
      <c r="Y161" s="132">
        <v>100.7</v>
      </c>
      <c r="Z161" s="132">
        <v>96.3</v>
      </c>
    </row>
    <row r="162" spans="1:26" ht="12.75">
      <c r="A162" s="169" t="s">
        <v>831</v>
      </c>
      <c r="B162" s="132"/>
      <c r="C162" s="132"/>
      <c r="D162" s="132"/>
      <c r="E162" s="132"/>
      <c r="F162" s="132"/>
      <c r="G162" s="132"/>
      <c r="H162" s="132"/>
      <c r="I162" s="132"/>
      <c r="J162" s="132"/>
      <c r="K162" s="132"/>
      <c r="L162" s="182"/>
      <c r="N162" s="132"/>
      <c r="O162" s="132"/>
      <c r="P162" s="132"/>
      <c r="Q162" s="132"/>
      <c r="R162" s="132"/>
      <c r="S162" s="34"/>
      <c r="T162" s="34"/>
      <c r="U162" s="186"/>
      <c r="V162" s="90"/>
      <c r="W162" s="90"/>
      <c r="X162" s="90"/>
      <c r="Y162" s="90"/>
      <c r="Z162" s="90"/>
    </row>
    <row r="163" spans="1:26" ht="12.75">
      <c r="A163" s="169" t="s">
        <v>839</v>
      </c>
      <c r="B163" s="132"/>
      <c r="C163" s="132"/>
      <c r="D163" s="132"/>
      <c r="E163" s="132"/>
      <c r="F163" s="132"/>
      <c r="G163" s="132"/>
      <c r="H163" s="132"/>
      <c r="I163" s="132"/>
      <c r="J163" s="132"/>
      <c r="K163" s="132"/>
      <c r="L163" s="182"/>
      <c r="N163" s="132"/>
      <c r="O163" s="132"/>
      <c r="P163" s="132"/>
      <c r="Q163" s="132"/>
      <c r="R163" s="132"/>
      <c r="S163" s="34"/>
      <c r="T163" s="34"/>
      <c r="U163" s="186"/>
      <c r="V163" s="90"/>
      <c r="W163" s="90"/>
      <c r="X163" s="90"/>
      <c r="Y163" s="90"/>
      <c r="Z163" s="90"/>
    </row>
    <row r="164" spans="1:26" ht="12.75">
      <c r="A164" s="169" t="s">
        <v>840</v>
      </c>
      <c r="B164" s="132"/>
      <c r="C164" s="132"/>
      <c r="D164" s="132"/>
      <c r="E164" s="132"/>
      <c r="F164" s="132"/>
      <c r="G164" s="132"/>
      <c r="H164" s="132"/>
      <c r="I164" s="132"/>
      <c r="J164" s="132"/>
      <c r="K164" s="132"/>
      <c r="L164" s="182"/>
      <c r="N164" s="132">
        <v>107.49008279426091</v>
      </c>
      <c r="O164" s="132">
        <v>106.60399293263696</v>
      </c>
      <c r="P164" s="132">
        <v>105.99220901273038</v>
      </c>
      <c r="Q164" s="132">
        <v>107.93750976673948</v>
      </c>
      <c r="R164" s="132">
        <v>108.44128413981831</v>
      </c>
      <c r="S164" s="90">
        <v>105.2</v>
      </c>
      <c r="T164" s="90">
        <v>93.25505919875198</v>
      </c>
      <c r="U164" s="23">
        <v>104.08604990086991</v>
      </c>
      <c r="V164" s="90" t="s">
        <v>377</v>
      </c>
      <c r="W164" s="90">
        <v>103.5</v>
      </c>
      <c r="X164" s="90">
        <v>101.3</v>
      </c>
      <c r="Y164" s="90">
        <v>100.9</v>
      </c>
      <c r="Z164" s="90">
        <v>96.7</v>
      </c>
    </row>
    <row r="165" spans="1:26" ht="12.75">
      <c r="A165" s="169" t="s">
        <v>841</v>
      </c>
      <c r="B165" s="132"/>
      <c r="C165" s="132"/>
      <c r="D165" s="132"/>
      <c r="E165" s="132"/>
      <c r="F165" s="132"/>
      <c r="G165" s="132"/>
      <c r="H165" s="132"/>
      <c r="I165" s="132"/>
      <c r="J165" s="132"/>
      <c r="K165" s="132"/>
      <c r="L165" s="182"/>
      <c r="N165" s="132"/>
      <c r="O165" s="132"/>
      <c r="P165" s="132"/>
      <c r="Q165" s="132"/>
      <c r="R165" s="132"/>
      <c r="S165" s="90"/>
      <c r="T165" s="90"/>
      <c r="U165" s="186"/>
      <c r="V165" s="90"/>
      <c r="W165" s="90"/>
      <c r="X165" s="90"/>
      <c r="Y165" s="90"/>
      <c r="Z165" s="11"/>
    </row>
    <row r="166" spans="1:26" ht="11.25" customHeight="1">
      <c r="A166" s="180" t="s">
        <v>815</v>
      </c>
      <c r="B166" s="132"/>
      <c r="C166" s="132"/>
      <c r="D166" s="132"/>
      <c r="E166" s="132"/>
      <c r="F166" s="132"/>
      <c r="G166" s="132"/>
      <c r="H166" s="132"/>
      <c r="I166" s="132"/>
      <c r="J166" s="132"/>
      <c r="K166" s="132"/>
      <c r="L166" s="182"/>
      <c r="N166" s="132">
        <v>98.20908863770707</v>
      </c>
      <c r="O166" s="132">
        <v>101.03617673854677</v>
      </c>
      <c r="P166" s="132">
        <v>100.33818535856713</v>
      </c>
      <c r="Q166" s="132">
        <v>102.71988585715101</v>
      </c>
      <c r="R166" s="132">
        <v>101.31716355997192</v>
      </c>
      <c r="S166" s="90">
        <v>106.4</v>
      </c>
      <c r="T166" s="90">
        <v>101.48251461100979</v>
      </c>
      <c r="U166" s="90">
        <v>87.86880294432213</v>
      </c>
      <c r="V166" s="90" t="s">
        <v>377</v>
      </c>
      <c r="W166" s="90">
        <v>98.5</v>
      </c>
      <c r="X166" s="90">
        <v>104.8</v>
      </c>
      <c r="Y166" s="90">
        <v>102</v>
      </c>
      <c r="Z166" s="90">
        <v>103.1</v>
      </c>
    </row>
    <row r="167" spans="1:26" ht="12.75">
      <c r="A167" s="180" t="s">
        <v>816</v>
      </c>
      <c r="B167" s="132"/>
      <c r="C167" s="132"/>
      <c r="D167" s="132"/>
      <c r="E167" s="132"/>
      <c r="F167" s="132"/>
      <c r="G167" s="132"/>
      <c r="H167" s="132"/>
      <c r="I167" s="132"/>
      <c r="J167" s="132"/>
      <c r="K167" s="132"/>
      <c r="L167" s="182"/>
      <c r="N167" s="132">
        <v>101.7184586829526</v>
      </c>
      <c r="O167" s="132">
        <v>102.50814639789074</v>
      </c>
      <c r="P167" s="132">
        <v>89.14114593753476</v>
      </c>
      <c r="Q167" s="132">
        <v>103.99506651290518</v>
      </c>
      <c r="R167" s="132">
        <v>99.11650553857648</v>
      </c>
      <c r="S167" s="90">
        <v>94.2</v>
      </c>
      <c r="T167" s="90">
        <v>105.57317468816645</v>
      </c>
      <c r="U167" s="90">
        <v>90.8585801520519</v>
      </c>
      <c r="V167" s="90" t="s">
        <v>377</v>
      </c>
      <c r="W167" s="90">
        <v>106.9</v>
      </c>
      <c r="X167" s="90">
        <v>103.2</v>
      </c>
      <c r="Y167" s="90">
        <v>101.8</v>
      </c>
      <c r="Z167" s="90">
        <v>99.3</v>
      </c>
    </row>
    <row r="168" spans="1:26" ht="12.75">
      <c r="A168" s="180" t="s">
        <v>446</v>
      </c>
      <c r="B168" s="132"/>
      <c r="C168" s="132"/>
      <c r="D168" s="132"/>
      <c r="E168" s="132"/>
      <c r="F168" s="132"/>
      <c r="G168" s="132"/>
      <c r="H168" s="132"/>
      <c r="I168" s="132"/>
      <c r="J168" s="132"/>
      <c r="K168" s="132"/>
      <c r="L168" s="182"/>
      <c r="N168" s="132">
        <v>110.75352902422533</v>
      </c>
      <c r="O168" s="132">
        <v>113.34994484122333</v>
      </c>
      <c r="P168" s="132">
        <v>101.52197155812448</v>
      </c>
      <c r="Q168" s="132">
        <v>97.08524902990399</v>
      </c>
      <c r="R168" s="132">
        <v>97.83174514855952</v>
      </c>
      <c r="S168" s="90">
        <v>101</v>
      </c>
      <c r="T168" s="90">
        <v>97.63953006070135</v>
      </c>
      <c r="U168" s="90">
        <v>106.63373317827106</v>
      </c>
      <c r="V168" s="90" t="s">
        <v>377</v>
      </c>
      <c r="W168" s="90">
        <v>102</v>
      </c>
      <c r="X168" s="90">
        <v>96.5</v>
      </c>
      <c r="Y168" s="90">
        <v>102</v>
      </c>
      <c r="Z168" s="90">
        <v>101.1</v>
      </c>
    </row>
    <row r="169" spans="1:26" ht="12.75">
      <c r="A169" s="180" t="s">
        <v>433</v>
      </c>
      <c r="B169" s="132"/>
      <c r="C169" s="132"/>
      <c r="D169" s="132"/>
      <c r="E169" s="132"/>
      <c r="F169" s="132"/>
      <c r="G169" s="132"/>
      <c r="H169" s="132"/>
      <c r="I169" s="132"/>
      <c r="J169" s="132"/>
      <c r="K169" s="132"/>
      <c r="L169" s="182"/>
      <c r="N169" s="132">
        <v>108.79937060266194</v>
      </c>
      <c r="O169" s="132">
        <v>108.05280369539791</v>
      </c>
      <c r="P169" s="132">
        <v>104.43722963645344</v>
      </c>
      <c r="Q169" s="132">
        <v>106.57207093002732</v>
      </c>
      <c r="R169" s="132">
        <v>107.52237852718234</v>
      </c>
      <c r="S169" s="90">
        <v>97.9</v>
      </c>
      <c r="T169" s="90">
        <v>85.38408751844453</v>
      </c>
      <c r="U169" s="90">
        <v>108.60857223064082</v>
      </c>
      <c r="V169" s="90" t="s">
        <v>377</v>
      </c>
      <c r="W169" s="90">
        <v>105.4</v>
      </c>
      <c r="X169" s="90">
        <v>104.4</v>
      </c>
      <c r="Y169" s="90">
        <v>100.6</v>
      </c>
      <c r="Z169" s="90">
        <v>94.9</v>
      </c>
    </row>
    <row r="170" spans="1:26" ht="12.75">
      <c r="A170" s="180" t="s">
        <v>817</v>
      </c>
      <c r="B170" s="132"/>
      <c r="C170" s="132"/>
      <c r="D170" s="132"/>
      <c r="E170" s="132"/>
      <c r="F170" s="132"/>
      <c r="G170" s="132"/>
      <c r="H170" s="132"/>
      <c r="I170" s="132"/>
      <c r="J170" s="132"/>
      <c r="K170" s="132"/>
      <c r="L170" s="182"/>
      <c r="N170" s="132">
        <v>100.91654755493316</v>
      </c>
      <c r="O170" s="132">
        <v>107.8790853802575</v>
      </c>
      <c r="P170" s="132">
        <v>100.8772115065319</v>
      </c>
      <c r="Q170" s="132">
        <v>104.53000456170227</v>
      </c>
      <c r="R170" s="132">
        <v>96.56424896346748</v>
      </c>
      <c r="S170" s="90">
        <v>100.7</v>
      </c>
      <c r="T170" s="90">
        <v>95.31881844854473</v>
      </c>
      <c r="U170" s="90">
        <v>104.0446615399971</v>
      </c>
      <c r="V170" s="90" t="s">
        <v>377</v>
      </c>
      <c r="W170" s="90">
        <v>101.6</v>
      </c>
      <c r="X170" s="90">
        <v>98.1</v>
      </c>
      <c r="Y170" s="90">
        <v>98.9</v>
      </c>
      <c r="Z170" s="90">
        <v>98.6</v>
      </c>
    </row>
    <row r="171" spans="1:26" ht="12.75">
      <c r="A171" s="180" t="s">
        <v>435</v>
      </c>
      <c r="B171" s="132"/>
      <c r="C171" s="132"/>
      <c r="D171" s="132"/>
      <c r="E171" s="132"/>
      <c r="F171" s="132"/>
      <c r="G171" s="132"/>
      <c r="H171" s="132"/>
      <c r="I171" s="132"/>
      <c r="J171" s="132"/>
      <c r="K171" s="132"/>
      <c r="L171" s="182"/>
      <c r="N171" s="132">
        <v>112.65561595297396</v>
      </c>
      <c r="O171" s="132">
        <v>109.89367658526</v>
      </c>
      <c r="P171" s="132">
        <v>110.21335378356608</v>
      </c>
      <c r="Q171" s="132">
        <v>112.77128372478238</v>
      </c>
      <c r="R171" s="132">
        <v>113.00808629115855</v>
      </c>
      <c r="S171" s="90">
        <v>111.1</v>
      </c>
      <c r="T171" s="90">
        <v>85.29799591646895</v>
      </c>
      <c r="U171" s="90">
        <v>104.43261080517318</v>
      </c>
      <c r="V171" s="90" t="s">
        <v>377</v>
      </c>
      <c r="W171" s="90">
        <v>104</v>
      </c>
      <c r="X171" s="90">
        <v>100.1</v>
      </c>
      <c r="Y171" s="90">
        <v>97.2</v>
      </c>
      <c r="Z171" s="90">
        <v>92.6</v>
      </c>
    </row>
    <row r="172" spans="1:26" ht="38.25">
      <c r="A172" s="180" t="s">
        <v>818</v>
      </c>
      <c r="B172" s="132"/>
      <c r="C172" s="132"/>
      <c r="D172" s="132"/>
      <c r="E172" s="132"/>
      <c r="F172" s="132"/>
      <c r="G172" s="132"/>
      <c r="H172" s="132"/>
      <c r="I172" s="132"/>
      <c r="J172" s="132"/>
      <c r="K172" s="132"/>
      <c r="L172" s="182"/>
      <c r="N172" s="132">
        <v>113.29874574125496</v>
      </c>
      <c r="O172" s="132">
        <v>110.18228387553903</v>
      </c>
      <c r="P172" s="132">
        <v>109.1427942237988</v>
      </c>
      <c r="Q172" s="132">
        <v>114.11427621115462</v>
      </c>
      <c r="R172" s="132">
        <v>111.71401440519395</v>
      </c>
      <c r="S172" s="90">
        <v>109.9</v>
      </c>
      <c r="T172" s="90">
        <v>94.15574501722278</v>
      </c>
      <c r="U172" s="90">
        <v>105.79765535964047</v>
      </c>
      <c r="V172" s="90" t="s">
        <v>377</v>
      </c>
      <c r="W172" s="90">
        <v>103.4</v>
      </c>
      <c r="X172" s="90">
        <v>100.4</v>
      </c>
      <c r="Y172" s="90">
        <v>101.4</v>
      </c>
      <c r="Z172" s="90">
        <v>90</v>
      </c>
    </row>
    <row r="173" spans="1:26" ht="12.75">
      <c r="A173" s="180" t="s">
        <v>819</v>
      </c>
      <c r="B173" s="132"/>
      <c r="C173" s="132"/>
      <c r="D173" s="132"/>
      <c r="E173" s="132"/>
      <c r="F173" s="132"/>
      <c r="G173" s="132"/>
      <c r="H173" s="132"/>
      <c r="I173" s="132"/>
      <c r="J173" s="132"/>
      <c r="K173" s="132"/>
      <c r="L173" s="182"/>
      <c r="N173" s="132">
        <v>101.61732784399284</v>
      </c>
      <c r="O173" s="132">
        <v>105.67279848502638</v>
      </c>
      <c r="P173" s="132">
        <v>109.27485356456113</v>
      </c>
      <c r="Q173" s="132">
        <v>107.88520291619864</v>
      </c>
      <c r="R173" s="132">
        <v>113.63313113356979</v>
      </c>
      <c r="S173" s="90">
        <v>110.1</v>
      </c>
      <c r="T173" s="90">
        <v>85.05259591097477</v>
      </c>
      <c r="U173" s="90">
        <v>106.49545585782994</v>
      </c>
      <c r="V173" s="90" t="s">
        <v>377</v>
      </c>
      <c r="W173" s="90">
        <v>104.5</v>
      </c>
      <c r="X173" s="90">
        <v>102.3</v>
      </c>
      <c r="Y173" s="90">
        <v>100.1</v>
      </c>
      <c r="Z173" s="90">
        <v>94.7</v>
      </c>
    </row>
    <row r="174" spans="1:26" ht="12.75">
      <c r="A174" s="180" t="s">
        <v>820</v>
      </c>
      <c r="B174" s="132"/>
      <c r="C174" s="132"/>
      <c r="D174" s="132"/>
      <c r="E174" s="132"/>
      <c r="F174" s="132"/>
      <c r="G174" s="132"/>
      <c r="H174" s="132"/>
      <c r="I174" s="132"/>
      <c r="J174" s="132"/>
      <c r="K174" s="132"/>
      <c r="L174" s="182"/>
      <c r="N174" s="132">
        <v>107.24831925528717</v>
      </c>
      <c r="O174" s="132">
        <v>105.90621451240743</v>
      </c>
      <c r="P174" s="132">
        <v>105.91894480759339</v>
      </c>
      <c r="Q174" s="132">
        <v>109.72386535104522</v>
      </c>
      <c r="R174" s="132">
        <v>104.84432873376677</v>
      </c>
      <c r="S174" s="90">
        <v>105.2</v>
      </c>
      <c r="T174" s="90">
        <v>91.42431366596817</v>
      </c>
      <c r="U174" s="90">
        <v>105.47916062264804</v>
      </c>
      <c r="V174" s="90" t="s">
        <v>377</v>
      </c>
      <c r="W174" s="90">
        <v>104</v>
      </c>
      <c r="X174" s="90">
        <v>102.1</v>
      </c>
      <c r="Y174" s="90">
        <v>99.2</v>
      </c>
      <c r="Z174" s="90">
        <v>98.5</v>
      </c>
    </row>
    <row r="175" spans="1:26" ht="12.75">
      <c r="A175" s="180" t="s">
        <v>821</v>
      </c>
      <c r="B175" s="132"/>
      <c r="C175" s="132"/>
      <c r="D175" s="132"/>
      <c r="E175" s="132"/>
      <c r="F175" s="132"/>
      <c r="G175" s="132"/>
      <c r="H175" s="132"/>
      <c r="I175" s="132"/>
      <c r="J175" s="132"/>
      <c r="K175" s="132"/>
      <c r="L175" s="182"/>
      <c r="N175" s="132">
        <v>129.02495845877985</v>
      </c>
      <c r="O175" s="132">
        <v>114.72583410318289</v>
      </c>
      <c r="P175" s="132">
        <v>129.22026852071252</v>
      </c>
      <c r="Q175" s="132">
        <v>125.35887440383323</v>
      </c>
      <c r="R175" s="132">
        <v>129.07510409822612</v>
      </c>
      <c r="S175" s="90">
        <v>113.5</v>
      </c>
      <c r="T175" s="90">
        <v>101.5385425668168</v>
      </c>
      <c r="U175" s="90">
        <v>100.29581374446255</v>
      </c>
      <c r="V175" s="90" t="s">
        <v>377</v>
      </c>
      <c r="W175" s="90">
        <v>119.6</v>
      </c>
      <c r="X175" s="90">
        <v>112</v>
      </c>
      <c r="Y175" s="90">
        <v>110.5</v>
      </c>
      <c r="Z175" s="90">
        <v>96.4</v>
      </c>
    </row>
    <row r="176" spans="1:26" ht="15.75" customHeight="1">
      <c r="A176" s="180" t="s">
        <v>822</v>
      </c>
      <c r="B176" s="132"/>
      <c r="C176" s="132"/>
      <c r="D176" s="132"/>
      <c r="E176" s="132"/>
      <c r="F176" s="132"/>
      <c r="G176" s="132"/>
      <c r="H176" s="132"/>
      <c r="I176" s="132"/>
      <c r="J176" s="132"/>
      <c r="K176" s="132"/>
      <c r="L176" s="182"/>
      <c r="N176" s="132">
        <v>102.76645026649076</v>
      </c>
      <c r="O176" s="132">
        <v>96.38460244011813</v>
      </c>
      <c r="P176" s="132">
        <v>111.99194719963205</v>
      </c>
      <c r="Q176" s="132">
        <v>110.04983449484895</v>
      </c>
      <c r="R176" s="132">
        <v>120.75471497862698</v>
      </c>
      <c r="S176" s="90">
        <v>110.9</v>
      </c>
      <c r="T176" s="90">
        <v>95.52779294958158</v>
      </c>
      <c r="U176" s="90">
        <v>105.98679148156296</v>
      </c>
      <c r="V176" s="90" t="s">
        <v>377</v>
      </c>
      <c r="W176" s="90">
        <v>102.8</v>
      </c>
      <c r="X176" s="90">
        <v>100.9</v>
      </c>
      <c r="Y176" s="90">
        <v>99.8</v>
      </c>
      <c r="Z176" s="90">
        <v>99.1</v>
      </c>
    </row>
    <row r="177" spans="1:26" ht="26.25" customHeight="1">
      <c r="A177" s="180" t="s">
        <v>823</v>
      </c>
      <c r="B177" s="132"/>
      <c r="C177" s="132"/>
      <c r="D177" s="132"/>
      <c r="E177" s="132"/>
      <c r="F177" s="132"/>
      <c r="G177" s="132"/>
      <c r="H177" s="132"/>
      <c r="I177" s="132"/>
      <c r="J177" s="132"/>
      <c r="K177" s="132"/>
      <c r="L177" s="182"/>
      <c r="N177" s="132">
        <v>101.32358204864622</v>
      </c>
      <c r="O177" s="132">
        <v>104.55053532398648</v>
      </c>
      <c r="P177" s="132">
        <v>94.60799849147004</v>
      </c>
      <c r="Q177" s="132">
        <v>102.47482843336839</v>
      </c>
      <c r="R177" s="132">
        <v>103.86649019692464</v>
      </c>
      <c r="S177" s="90">
        <v>103</v>
      </c>
      <c r="T177" s="90">
        <v>99.94783218093866</v>
      </c>
      <c r="U177" s="90">
        <v>99.73663069859086</v>
      </c>
      <c r="V177" s="90" t="s">
        <v>377</v>
      </c>
      <c r="W177" s="90">
        <v>100.9</v>
      </c>
      <c r="X177" s="90">
        <v>101</v>
      </c>
      <c r="Y177" s="90">
        <v>100.5</v>
      </c>
      <c r="Z177" s="90">
        <v>99.2</v>
      </c>
    </row>
    <row r="178" spans="1:26" ht="12.75">
      <c r="A178" s="180" t="s">
        <v>824</v>
      </c>
      <c r="B178" s="132"/>
      <c r="C178" s="132"/>
      <c r="D178" s="132"/>
      <c r="E178" s="132"/>
      <c r="F178" s="132"/>
      <c r="G178" s="132"/>
      <c r="H178" s="132"/>
      <c r="I178" s="132"/>
      <c r="J178" s="132"/>
      <c r="K178" s="132"/>
      <c r="L178" s="182"/>
      <c r="N178" s="132">
        <v>101.19238371293484</v>
      </c>
      <c r="O178" s="132">
        <v>100.34919244178091</v>
      </c>
      <c r="P178" s="132">
        <v>100.31848283738792</v>
      </c>
      <c r="Q178" s="132">
        <v>100.4846843063258</v>
      </c>
      <c r="R178" s="132">
        <v>101.08690502769394</v>
      </c>
      <c r="S178" s="90">
        <v>99.9</v>
      </c>
      <c r="T178" s="90">
        <v>98.60222254793878</v>
      </c>
      <c r="U178" s="90">
        <v>98.2368798751296</v>
      </c>
      <c r="V178" s="90" t="s">
        <v>377</v>
      </c>
      <c r="W178" s="90">
        <v>97.1</v>
      </c>
      <c r="X178" s="90">
        <v>97.9</v>
      </c>
      <c r="Y178" s="90">
        <v>101.9</v>
      </c>
      <c r="Z178" s="90">
        <v>95.9</v>
      </c>
    </row>
    <row r="179" spans="1:26" ht="12.75">
      <c r="A179" s="180" t="s">
        <v>825</v>
      </c>
      <c r="B179" s="132"/>
      <c r="C179" s="132"/>
      <c r="D179" s="132"/>
      <c r="E179" s="132"/>
      <c r="F179" s="132"/>
      <c r="G179" s="132"/>
      <c r="H179" s="132"/>
      <c r="I179" s="132"/>
      <c r="J179" s="132"/>
      <c r="K179" s="132"/>
      <c r="L179" s="182"/>
      <c r="N179" s="132">
        <v>96.77409143284666</v>
      </c>
      <c r="O179" s="132">
        <v>101.03719377661773</v>
      </c>
      <c r="P179" s="132">
        <v>101.66826544416602</v>
      </c>
      <c r="Q179" s="132">
        <v>101.43967539997514</v>
      </c>
      <c r="R179" s="132">
        <v>101.14349096497965</v>
      </c>
      <c r="S179" s="90">
        <v>100.9</v>
      </c>
      <c r="T179" s="90">
        <v>99.81219016230746</v>
      </c>
      <c r="U179" s="90">
        <v>100.31644895691012</v>
      </c>
      <c r="V179" s="90" t="s">
        <v>377</v>
      </c>
      <c r="W179" s="90">
        <v>102.4</v>
      </c>
      <c r="X179" s="90">
        <v>100.7</v>
      </c>
      <c r="Y179" s="90">
        <v>101.7</v>
      </c>
      <c r="Z179" s="90">
        <v>100.4</v>
      </c>
    </row>
    <row r="180" spans="1:26" ht="25.5">
      <c r="A180" s="181" t="s">
        <v>826</v>
      </c>
      <c r="B180" s="132"/>
      <c r="C180" s="132"/>
      <c r="D180" s="132"/>
      <c r="E180" s="132"/>
      <c r="F180" s="132"/>
      <c r="G180" s="132"/>
      <c r="H180" s="132"/>
      <c r="I180" s="132"/>
      <c r="J180" s="132"/>
      <c r="K180" s="132"/>
      <c r="L180" s="182"/>
      <c r="N180" s="132">
        <v>100.8391937165182</v>
      </c>
      <c r="O180" s="132">
        <v>106.30968702925702</v>
      </c>
      <c r="P180" s="132">
        <v>102.8537379215118</v>
      </c>
      <c r="Q180" s="132">
        <v>107.5365836134775</v>
      </c>
      <c r="R180" s="132">
        <v>108.56079908535929</v>
      </c>
      <c r="S180" s="90">
        <v>101.4</v>
      </c>
      <c r="T180" s="90">
        <v>80.00179771675955</v>
      </c>
      <c r="U180" s="90">
        <v>102.15055231931336</v>
      </c>
      <c r="V180" s="90" t="s">
        <v>377</v>
      </c>
      <c r="W180" s="90">
        <v>100.8</v>
      </c>
      <c r="X180" s="90">
        <v>99.9</v>
      </c>
      <c r="Y180" s="90">
        <v>97.7</v>
      </c>
      <c r="Z180" s="90">
        <v>98.6</v>
      </c>
    </row>
    <row r="181" spans="1:26" ht="12.75">
      <c r="A181" s="181" t="s">
        <v>827</v>
      </c>
      <c r="B181" s="132"/>
      <c r="C181" s="132"/>
      <c r="D181" s="132"/>
      <c r="E181" s="132"/>
      <c r="F181" s="132"/>
      <c r="G181" s="132"/>
      <c r="H181" s="132"/>
      <c r="I181" s="132"/>
      <c r="J181" s="132"/>
      <c r="K181" s="132"/>
      <c r="L181" s="182"/>
      <c r="N181" s="132"/>
      <c r="O181" s="132"/>
      <c r="P181" s="132"/>
      <c r="Q181" s="132"/>
      <c r="R181" s="132"/>
      <c r="S181" s="90"/>
      <c r="T181" s="90"/>
      <c r="U181" s="90"/>
      <c r="V181" s="90" t="s">
        <v>377</v>
      </c>
      <c r="W181" s="90">
        <v>104.7</v>
      </c>
      <c r="X181" s="90">
        <v>101.8</v>
      </c>
      <c r="Y181" s="90">
        <v>101.5</v>
      </c>
      <c r="Z181" s="90">
        <v>101.4</v>
      </c>
    </row>
    <row r="182" spans="1:26" ht="12.75">
      <c r="A182" s="180" t="s">
        <v>834</v>
      </c>
      <c r="B182" s="132"/>
      <c r="C182" s="132"/>
      <c r="D182" s="132"/>
      <c r="E182" s="132"/>
      <c r="F182" s="132"/>
      <c r="G182" s="132"/>
      <c r="H182" s="132"/>
      <c r="I182" s="132"/>
      <c r="J182" s="132"/>
      <c r="K182" s="132"/>
      <c r="L182" s="182"/>
      <c r="M182" s="132"/>
      <c r="N182" s="132">
        <v>105.20867283431383</v>
      </c>
      <c r="O182" s="132">
        <v>109.89738777103868</v>
      </c>
      <c r="P182" s="132">
        <v>106.9761626223469</v>
      </c>
      <c r="Q182" s="132">
        <v>108.75215723606175</v>
      </c>
      <c r="R182" s="132">
        <v>109.07908523371938</v>
      </c>
      <c r="S182" s="90">
        <v>105.1</v>
      </c>
      <c r="T182" s="90">
        <v>86.3</v>
      </c>
      <c r="U182" s="90">
        <v>106.13696930424736</v>
      </c>
      <c r="V182" s="90" t="s">
        <v>377</v>
      </c>
      <c r="W182" s="90">
        <v>103.4</v>
      </c>
      <c r="X182" s="90">
        <v>100.9</v>
      </c>
      <c r="Y182" s="90">
        <v>100</v>
      </c>
      <c r="Z182" s="90">
        <v>93.3</v>
      </c>
    </row>
    <row r="183" spans="1:26" ht="12.75">
      <c r="A183" s="180" t="s">
        <v>835</v>
      </c>
      <c r="B183" s="132"/>
      <c r="C183" s="132"/>
      <c r="D183" s="132"/>
      <c r="E183" s="132"/>
      <c r="F183" s="132"/>
      <c r="G183" s="132"/>
      <c r="H183" s="132"/>
      <c r="I183" s="132"/>
      <c r="J183" s="132"/>
      <c r="K183" s="132"/>
      <c r="L183" s="182"/>
      <c r="N183" s="132">
        <v>99.7</v>
      </c>
      <c r="O183" s="132">
        <v>97.45079519000947</v>
      </c>
      <c r="P183" s="132">
        <v>83</v>
      </c>
      <c r="Q183" s="132">
        <v>95</v>
      </c>
      <c r="R183" s="132">
        <v>109</v>
      </c>
      <c r="S183" s="90">
        <v>98</v>
      </c>
      <c r="T183" s="90">
        <v>86.3</v>
      </c>
      <c r="U183" s="90">
        <v>79.60000000000001</v>
      </c>
      <c r="V183" s="90" t="s">
        <v>377</v>
      </c>
      <c r="W183" s="90">
        <v>103.1</v>
      </c>
      <c r="X183" s="90">
        <v>98</v>
      </c>
      <c r="Y183" s="90">
        <v>98</v>
      </c>
      <c r="Z183" s="90">
        <v>100</v>
      </c>
    </row>
    <row r="184" spans="1:18" ht="25.5">
      <c r="A184" s="187" t="s">
        <v>814</v>
      </c>
      <c r="B184" s="132"/>
      <c r="C184" s="132"/>
      <c r="D184" s="132"/>
      <c r="E184" s="132"/>
      <c r="F184" s="132"/>
      <c r="G184" s="132"/>
      <c r="H184" s="132"/>
      <c r="I184" s="132"/>
      <c r="J184" s="132"/>
      <c r="K184" s="132"/>
      <c r="L184" s="182"/>
      <c r="M184" s="132"/>
      <c r="N184" s="132"/>
      <c r="O184" s="132"/>
      <c r="P184" s="132"/>
      <c r="Q184" s="132"/>
      <c r="R184" s="132"/>
    </row>
    <row r="185" spans="1:18" ht="15.75" customHeight="1">
      <c r="A185" s="82" t="s">
        <v>842</v>
      </c>
      <c r="B185" s="132"/>
      <c r="C185" s="132"/>
      <c r="D185" s="132"/>
      <c r="E185" s="132"/>
      <c r="F185" s="132"/>
      <c r="G185" s="132"/>
      <c r="H185" s="132"/>
      <c r="I185" s="132"/>
      <c r="J185" s="132"/>
      <c r="K185" s="132"/>
      <c r="L185" s="182"/>
      <c r="M185" s="132"/>
      <c r="N185" s="132"/>
      <c r="O185" s="132"/>
      <c r="P185" s="132"/>
      <c r="Q185" s="132"/>
      <c r="R185" s="132"/>
    </row>
    <row r="186" spans="1:26" ht="12" customHeight="1">
      <c r="A186" s="180" t="s">
        <v>815</v>
      </c>
      <c r="B186" s="132"/>
      <c r="C186" s="132"/>
      <c r="D186" s="132"/>
      <c r="E186" s="132"/>
      <c r="F186" s="132"/>
      <c r="G186" s="132"/>
      <c r="H186" s="132"/>
      <c r="I186" s="132"/>
      <c r="J186" s="132"/>
      <c r="K186" s="132"/>
      <c r="M186" s="132">
        <v>561011.7</v>
      </c>
      <c r="N186" s="132">
        <v>686426.4</v>
      </c>
      <c r="O186" s="132">
        <v>844073.6</v>
      </c>
      <c r="P186" s="132">
        <v>902472.5</v>
      </c>
      <c r="Q186" s="132">
        <v>1067759.304973509</v>
      </c>
      <c r="R186" s="132">
        <v>1352945.584906758</v>
      </c>
      <c r="S186" s="90">
        <v>1692210.6377473879</v>
      </c>
      <c r="T186" s="90">
        <v>1634611.396600291</v>
      </c>
      <c r="U186" s="90">
        <v>1541304.840378079</v>
      </c>
      <c r="V186" s="90">
        <v>2002846.4</v>
      </c>
      <c r="W186" s="90">
        <v>2082842.4</v>
      </c>
      <c r="X186" s="90">
        <v>2322207.7</v>
      </c>
      <c r="Y186" s="90">
        <v>2780930.7</v>
      </c>
      <c r="Z186" s="41"/>
    </row>
    <row r="187" spans="1:26" ht="12.75">
      <c r="A187" s="180" t="s">
        <v>816</v>
      </c>
      <c r="B187" s="132"/>
      <c r="C187" s="132"/>
      <c r="D187" s="132"/>
      <c r="E187" s="132"/>
      <c r="F187" s="132"/>
      <c r="G187" s="132"/>
      <c r="H187" s="132"/>
      <c r="I187" s="132"/>
      <c r="J187" s="132"/>
      <c r="K187" s="132"/>
      <c r="M187" s="132">
        <v>54960</v>
      </c>
      <c r="N187" s="132">
        <v>93524.2</v>
      </c>
      <c r="O187" s="132">
        <v>100062.8</v>
      </c>
      <c r="P187" s="132">
        <v>106776.9</v>
      </c>
      <c r="Q187" s="132">
        <v>118017.40310000001</v>
      </c>
      <c r="R187" s="132">
        <v>125679.01835540269</v>
      </c>
      <c r="S187" s="90">
        <v>133281.55220472597</v>
      </c>
      <c r="T187" s="90">
        <v>154876.25076914328</v>
      </c>
      <c r="U187" s="90">
        <v>162898.41433084977</v>
      </c>
      <c r="V187" s="90">
        <v>175915.1</v>
      </c>
      <c r="W187" s="90">
        <v>187849.4</v>
      </c>
      <c r="X187" s="90">
        <v>197319.3</v>
      </c>
      <c r="Y187" s="90">
        <v>240344.5</v>
      </c>
      <c r="Z187" s="41"/>
    </row>
    <row r="188" spans="1:26" ht="12.75">
      <c r="A188" s="180" t="s">
        <v>446</v>
      </c>
      <c r="B188" s="132"/>
      <c r="C188" s="132"/>
      <c r="D188" s="132"/>
      <c r="E188" s="132"/>
      <c r="F188" s="132"/>
      <c r="G188" s="132"/>
      <c r="H188" s="132"/>
      <c r="I188" s="132"/>
      <c r="J188" s="132"/>
      <c r="K188" s="132"/>
      <c r="M188" s="132">
        <v>1345537.4</v>
      </c>
      <c r="N188" s="132">
        <v>1606998.8</v>
      </c>
      <c r="O188" s="132">
        <v>2303623.7</v>
      </c>
      <c r="P188" s="132">
        <v>3199295</v>
      </c>
      <c r="Q188" s="132">
        <v>3640374.6918768203</v>
      </c>
      <c r="R188" s="132">
        <v>4237414.213365477</v>
      </c>
      <c r="S188" s="90">
        <v>4972580.336002757</v>
      </c>
      <c r="T188" s="90">
        <v>4747875.978373843</v>
      </c>
      <c r="U188" s="90">
        <v>5981806.9521</v>
      </c>
      <c r="V188" s="90">
        <v>7360635.2</v>
      </c>
      <c r="W188" s="90">
        <v>8356205.3</v>
      </c>
      <c r="X188" s="90">
        <v>8892011</v>
      </c>
      <c r="Y188" s="90">
        <v>9434446.9</v>
      </c>
      <c r="Z188" s="41"/>
    </row>
    <row r="189" spans="1:26" ht="12.75">
      <c r="A189" s="180" t="s">
        <v>433</v>
      </c>
      <c r="B189" s="132"/>
      <c r="C189" s="132"/>
      <c r="D189" s="132"/>
      <c r="E189" s="132"/>
      <c r="F189" s="132"/>
      <c r="G189" s="132"/>
      <c r="H189" s="132"/>
      <c r="I189" s="132"/>
      <c r="J189" s="132"/>
      <c r="K189" s="132"/>
      <c r="M189" s="132">
        <v>4808337.01513389</v>
      </c>
      <c r="N189" s="132">
        <v>6132477.2</v>
      </c>
      <c r="O189" s="132">
        <v>8072734.9</v>
      </c>
      <c r="P189" s="132">
        <v>10378464.1</v>
      </c>
      <c r="Q189" s="132">
        <v>12860738.788299426</v>
      </c>
      <c r="R189" s="132">
        <v>16166316.065971503</v>
      </c>
      <c r="S189" s="90">
        <v>19783779.589318767</v>
      </c>
      <c r="T189" s="90">
        <v>16551932.144893235</v>
      </c>
      <c r="U189" s="90">
        <v>20674605.912233483</v>
      </c>
      <c r="V189" s="90">
        <v>24465239.8</v>
      </c>
      <c r="W189" s="90">
        <v>26681957.5</v>
      </c>
      <c r="X189" s="90">
        <v>29000746.3</v>
      </c>
      <c r="Y189" s="90">
        <v>31412306.5</v>
      </c>
      <c r="Z189" s="41"/>
    </row>
    <row r="190" spans="1:26" ht="12.75">
      <c r="A190" s="180" t="s">
        <v>817</v>
      </c>
      <c r="B190" s="132"/>
      <c r="C190" s="132"/>
      <c r="D190" s="132"/>
      <c r="E190" s="132"/>
      <c r="F190" s="132"/>
      <c r="G190" s="132"/>
      <c r="H190" s="132"/>
      <c r="I190" s="132"/>
      <c r="J190" s="132"/>
      <c r="K190" s="132"/>
      <c r="M190" s="132">
        <v>939362.2</v>
      </c>
      <c r="N190" s="132">
        <v>1186506.5</v>
      </c>
      <c r="O190" s="132">
        <v>1461017.1</v>
      </c>
      <c r="P190" s="132">
        <v>1733552.6</v>
      </c>
      <c r="Q190" s="132">
        <v>2183815.1996447085</v>
      </c>
      <c r="R190" s="132">
        <v>2620540.3657397996</v>
      </c>
      <c r="S190" s="90">
        <v>3108832.8993506115</v>
      </c>
      <c r="T190" s="90">
        <v>3726488.2863024897</v>
      </c>
      <c r="U190" s="90">
        <v>4535512.6082</v>
      </c>
      <c r="V190" s="90">
        <v>5874739.5</v>
      </c>
      <c r="W190" s="90">
        <v>5900945.3</v>
      </c>
      <c r="X190" s="90">
        <v>6429427.5</v>
      </c>
      <c r="Y190" s="90">
        <v>6868931.2</v>
      </c>
      <c r="Z190" s="41"/>
    </row>
    <row r="191" spans="1:26" ht="12.75">
      <c r="A191" s="180" t="s">
        <v>435</v>
      </c>
      <c r="B191" s="132"/>
      <c r="C191" s="132"/>
      <c r="D191" s="132"/>
      <c r="E191" s="132"/>
      <c r="F191" s="132"/>
      <c r="G191" s="132"/>
      <c r="H191" s="132"/>
      <c r="I191" s="132"/>
      <c r="J191" s="132"/>
      <c r="K191" s="132"/>
      <c r="M191" s="132">
        <v>968341.5</v>
      </c>
      <c r="N191" s="132">
        <v>1340281.5</v>
      </c>
      <c r="O191" s="132">
        <v>1652159</v>
      </c>
      <c r="P191" s="132">
        <v>2017933</v>
      </c>
      <c r="Q191" s="132">
        <v>2649323.466070001</v>
      </c>
      <c r="R191" s="132">
        <v>3655898.4665893936</v>
      </c>
      <c r="S191" s="90">
        <v>4965088.318473094</v>
      </c>
      <c r="T191" s="90">
        <v>4553707.013730003</v>
      </c>
      <c r="U191" s="90">
        <v>5346866.662320561</v>
      </c>
      <c r="V191" s="90">
        <v>7331164.9</v>
      </c>
      <c r="W191" s="90">
        <v>8340934.3</v>
      </c>
      <c r="X191" s="90">
        <v>8404179.2</v>
      </c>
      <c r="Y191" s="90">
        <v>8629853.6</v>
      </c>
      <c r="Z191" s="41"/>
    </row>
    <row r="192" spans="1:26" ht="38.25">
      <c r="A192" s="180" t="s">
        <v>818</v>
      </c>
      <c r="B192" s="132"/>
      <c r="C192" s="132"/>
      <c r="D192" s="132"/>
      <c r="E192" s="132"/>
      <c r="F192" s="132"/>
      <c r="G192" s="132"/>
      <c r="H192" s="132"/>
      <c r="I192" s="132"/>
      <c r="J192" s="132"/>
      <c r="K192" s="132"/>
      <c r="M192" s="132">
        <v>2473947.1</v>
      </c>
      <c r="N192" s="132">
        <v>2845656.3</v>
      </c>
      <c r="O192" s="132">
        <v>3714544.6</v>
      </c>
      <c r="P192" s="132">
        <v>4474502.2</v>
      </c>
      <c r="Q192" s="132">
        <v>5883767.132</v>
      </c>
      <c r="R192" s="132">
        <v>7421106.093199999</v>
      </c>
      <c r="S192" s="90">
        <v>9480198.252700003</v>
      </c>
      <c r="T192" s="90">
        <v>7946237.234600001</v>
      </c>
      <c r="U192" s="90">
        <v>10886970.9726</v>
      </c>
      <c r="V192" s="90">
        <v>11716034.8</v>
      </c>
      <c r="W192" s="90">
        <v>12866556</v>
      </c>
      <c r="X192" s="90">
        <v>13638820.9</v>
      </c>
      <c r="Y192" s="90">
        <v>15078472.5</v>
      </c>
      <c r="Z192" s="41"/>
    </row>
    <row r="193" spans="1:26" ht="12.75">
      <c r="A193" s="180" t="s">
        <v>819</v>
      </c>
      <c r="B193" s="132"/>
      <c r="C193" s="132"/>
      <c r="D193" s="132"/>
      <c r="E193" s="132"/>
      <c r="F193" s="132"/>
      <c r="G193" s="132"/>
      <c r="H193" s="132"/>
      <c r="I193" s="132"/>
      <c r="J193" s="132"/>
      <c r="K193" s="132"/>
      <c r="M193" s="132">
        <v>117572.6</v>
      </c>
      <c r="N193" s="132">
        <v>137543.7</v>
      </c>
      <c r="O193" s="132">
        <v>195153.4</v>
      </c>
      <c r="P193" s="132">
        <v>227081.7</v>
      </c>
      <c r="Q193" s="132">
        <v>277955.22192670556</v>
      </c>
      <c r="R193" s="132">
        <v>374365.384473625</v>
      </c>
      <c r="S193" s="90">
        <v>493674.41408377106</v>
      </c>
      <c r="T193" s="90">
        <v>481078.910264749</v>
      </c>
      <c r="U193" s="90">
        <v>620102.2724000002</v>
      </c>
      <c r="V193" s="90">
        <v>672222.3</v>
      </c>
      <c r="W193" s="90">
        <v>777618.4</v>
      </c>
      <c r="X193" s="90">
        <v>836633.9</v>
      </c>
      <c r="Y193" s="90">
        <v>908018</v>
      </c>
      <c r="Z193" s="41"/>
    </row>
    <row r="194" spans="1:26" ht="12.75">
      <c r="A194" s="180" t="s">
        <v>820</v>
      </c>
      <c r="B194" s="132"/>
      <c r="C194" s="132"/>
      <c r="D194" s="132"/>
      <c r="E194" s="132"/>
      <c r="F194" s="132"/>
      <c r="G194" s="132"/>
      <c r="H194" s="132"/>
      <c r="I194" s="132"/>
      <c r="J194" s="132"/>
      <c r="K194" s="132"/>
      <c r="M194" s="132">
        <v>1795693.2</v>
      </c>
      <c r="N194" s="132">
        <v>2138458.9</v>
      </c>
      <c r="O194" s="132">
        <v>2669860</v>
      </c>
      <c r="P194" s="132">
        <v>3266154.4</v>
      </c>
      <c r="Q194" s="132">
        <v>4059091.619701034</v>
      </c>
      <c r="R194" s="132">
        <v>4799472.0453467425</v>
      </c>
      <c r="S194" s="90">
        <v>6026424.803796906</v>
      </c>
      <c r="T194" s="90">
        <v>6003378.729691438</v>
      </c>
      <c r="U194" s="90">
        <v>6748644.6499</v>
      </c>
      <c r="V194" s="90">
        <v>7939257.4</v>
      </c>
      <c r="W194" s="90">
        <v>9039953.1</v>
      </c>
      <c r="X194" s="90">
        <v>9696648.5</v>
      </c>
      <c r="Y194" s="90">
        <v>10106342.2</v>
      </c>
      <c r="Z194" s="41"/>
    </row>
    <row r="195" spans="1:26" ht="12.75">
      <c r="A195" s="180" t="s">
        <v>821</v>
      </c>
      <c r="B195" s="132"/>
      <c r="C195" s="132"/>
      <c r="D195" s="132"/>
      <c r="E195" s="132"/>
      <c r="F195" s="132"/>
      <c r="G195" s="132"/>
      <c r="H195" s="132"/>
      <c r="I195" s="132"/>
      <c r="J195" s="132"/>
      <c r="K195" s="132"/>
      <c r="M195" s="132">
        <v>1918.6</v>
      </c>
      <c r="N195" s="132">
        <v>17.4</v>
      </c>
      <c r="O195" s="90" t="s">
        <v>230</v>
      </c>
      <c r="P195" s="90" t="s">
        <v>230</v>
      </c>
      <c r="Q195" s="90" t="s">
        <v>230</v>
      </c>
      <c r="R195" s="90" t="s">
        <v>230</v>
      </c>
      <c r="S195" s="90" t="s">
        <v>230</v>
      </c>
      <c r="T195" s="90" t="s">
        <v>230</v>
      </c>
      <c r="U195" s="90" t="s">
        <v>230</v>
      </c>
      <c r="V195" s="90" t="s">
        <v>230</v>
      </c>
      <c r="W195" s="90" t="s">
        <v>230</v>
      </c>
      <c r="X195" s="90" t="s">
        <v>230</v>
      </c>
      <c r="Y195" s="90" t="s">
        <v>230</v>
      </c>
      <c r="Z195" s="41"/>
    </row>
    <row r="196" spans="1:26" ht="14.25" customHeight="1">
      <c r="A196" s="180" t="s">
        <v>822</v>
      </c>
      <c r="B196" s="132"/>
      <c r="C196" s="132"/>
      <c r="D196" s="132"/>
      <c r="E196" s="132"/>
      <c r="F196" s="132"/>
      <c r="G196" s="132"/>
      <c r="H196" s="132"/>
      <c r="I196" s="132"/>
      <c r="J196" s="132"/>
      <c r="K196" s="132"/>
      <c r="M196" s="132">
        <v>1362033.7</v>
      </c>
      <c r="N196" s="132">
        <v>1643563.3</v>
      </c>
      <c r="O196" s="132">
        <v>1751404</v>
      </c>
      <c r="P196" s="132">
        <v>2291731.6</v>
      </c>
      <c r="Q196" s="132">
        <v>2824295.277786178</v>
      </c>
      <c r="R196" s="132">
        <v>3949054.2198074</v>
      </c>
      <c r="S196" s="90">
        <v>5064792.276272532</v>
      </c>
      <c r="T196" s="90">
        <v>5399682.489471339</v>
      </c>
      <c r="U196" s="90">
        <v>6174091.597431483</v>
      </c>
      <c r="V196" s="90">
        <v>6806249.4</v>
      </c>
      <c r="W196" s="90">
        <v>7535314</v>
      </c>
      <c r="X196" s="90">
        <v>8177848.5</v>
      </c>
      <c r="Y196" s="90">
        <v>8859115.5</v>
      </c>
      <c r="Z196" s="41"/>
    </row>
    <row r="197" spans="1:26" ht="25.5" customHeight="1">
      <c r="A197" s="180" t="s">
        <v>823</v>
      </c>
      <c r="B197" s="132"/>
      <c r="C197" s="132"/>
      <c r="D197" s="132"/>
      <c r="E197" s="132"/>
      <c r="F197" s="132"/>
      <c r="G197" s="132"/>
      <c r="H197" s="132"/>
      <c r="I197" s="132"/>
      <c r="J197" s="132"/>
      <c r="K197" s="132"/>
      <c r="M197" s="132">
        <v>16075.2</v>
      </c>
      <c r="N197" s="132">
        <v>21988.8</v>
      </c>
      <c r="O197" s="90" t="s">
        <v>230</v>
      </c>
      <c r="P197" s="90" t="s">
        <v>230</v>
      </c>
      <c r="Q197" s="90" t="s">
        <v>230</v>
      </c>
      <c r="R197" s="90" t="s">
        <v>230</v>
      </c>
      <c r="S197" s="90" t="s">
        <v>230</v>
      </c>
      <c r="T197" s="90" t="s">
        <v>230</v>
      </c>
      <c r="U197" s="90" t="s">
        <v>230</v>
      </c>
      <c r="V197" s="90" t="s">
        <v>230</v>
      </c>
      <c r="W197" s="90" t="s">
        <v>230</v>
      </c>
      <c r="X197" s="90" t="s">
        <v>230</v>
      </c>
      <c r="Y197" s="90" t="s">
        <v>230</v>
      </c>
      <c r="Z197" s="41"/>
    </row>
    <row r="198" spans="1:26" ht="12.75">
      <c r="A198" s="180" t="s">
        <v>824</v>
      </c>
      <c r="B198" s="132"/>
      <c r="C198" s="132"/>
      <c r="D198" s="132"/>
      <c r="E198" s="132"/>
      <c r="F198" s="132"/>
      <c r="G198" s="132"/>
      <c r="H198" s="132"/>
      <c r="I198" s="132"/>
      <c r="J198" s="132"/>
      <c r="K198" s="132"/>
      <c r="M198" s="132">
        <v>63072.8</v>
      </c>
      <c r="N198" s="132">
        <v>80993.7</v>
      </c>
      <c r="O198" s="132">
        <v>99747.2</v>
      </c>
      <c r="P198" s="132">
        <v>123936.7</v>
      </c>
      <c r="Q198" s="132">
        <v>156605.10799999998</v>
      </c>
      <c r="R198" s="132">
        <v>193146.75679999997</v>
      </c>
      <c r="S198" s="90">
        <v>242293.8656</v>
      </c>
      <c r="T198" s="90">
        <v>259194.48589999997</v>
      </c>
      <c r="U198" s="90">
        <v>188749.8713</v>
      </c>
      <c r="V198" s="90">
        <v>149905.2</v>
      </c>
      <c r="W198" s="90">
        <v>177676.9</v>
      </c>
      <c r="X198" s="90">
        <v>186845.6</v>
      </c>
      <c r="Y198" s="90">
        <v>196293.4</v>
      </c>
      <c r="Z198" s="41"/>
    </row>
    <row r="199" spans="1:26" ht="12.75">
      <c r="A199" s="180" t="s">
        <v>825</v>
      </c>
      <c r="B199" s="132"/>
      <c r="C199" s="132"/>
      <c r="D199" s="132"/>
      <c r="E199" s="132"/>
      <c r="F199" s="132"/>
      <c r="G199" s="132"/>
      <c r="H199" s="132"/>
      <c r="I199" s="132"/>
      <c r="J199" s="132"/>
      <c r="K199" s="132"/>
      <c r="M199" s="132">
        <v>97767.8</v>
      </c>
      <c r="N199" s="132">
        <v>115658.6</v>
      </c>
      <c r="O199" s="132">
        <v>150787.7</v>
      </c>
      <c r="P199" s="132">
        <v>183448.4</v>
      </c>
      <c r="Q199" s="132">
        <v>219973.36570000005</v>
      </c>
      <c r="R199" s="132">
        <v>260688.76099999997</v>
      </c>
      <c r="S199" s="90">
        <v>322367.71510000003</v>
      </c>
      <c r="T199" s="90">
        <v>365702.57730000006</v>
      </c>
      <c r="U199" s="90">
        <v>350366.5842</v>
      </c>
      <c r="V199" s="90">
        <v>365146</v>
      </c>
      <c r="W199" s="90">
        <v>362294.5</v>
      </c>
      <c r="X199" s="90">
        <v>381816.8</v>
      </c>
      <c r="Y199" s="90">
        <v>418346.7</v>
      </c>
      <c r="Z199" s="41"/>
    </row>
    <row r="200" spans="1:26" ht="27.75" customHeight="1">
      <c r="A200" s="181" t="s">
        <v>826</v>
      </c>
      <c r="B200" s="132"/>
      <c r="C200" s="132"/>
      <c r="D200" s="132"/>
      <c r="E200" s="132"/>
      <c r="F200" s="132"/>
      <c r="G200" s="132"/>
      <c r="H200" s="132"/>
      <c r="I200" s="132"/>
      <c r="J200" s="132"/>
      <c r="K200" s="132"/>
      <c r="M200" s="132">
        <v>163855.5</v>
      </c>
      <c r="N200" s="132">
        <v>216618</v>
      </c>
      <c r="O200" s="132">
        <v>288475.3</v>
      </c>
      <c r="P200" s="132">
        <v>343309.7</v>
      </c>
      <c r="Q200" s="132">
        <v>444936.7010260201</v>
      </c>
      <c r="R200" s="132">
        <v>568650.8107126447</v>
      </c>
      <c r="S200" s="90">
        <v>667792.1347281502</v>
      </c>
      <c r="T200" s="90">
        <v>599292.9350758373</v>
      </c>
      <c r="U200" s="90">
        <v>710034.1407000001</v>
      </c>
      <c r="V200" s="90">
        <v>766282.7</v>
      </c>
      <c r="W200" s="90">
        <v>770582.7</v>
      </c>
      <c r="X200" s="90">
        <v>871177</v>
      </c>
      <c r="Y200" s="90">
        <v>923476.5</v>
      </c>
      <c r="Z200" s="41"/>
    </row>
    <row r="201" spans="1:26" ht="14.25" customHeight="1">
      <c r="A201" s="181" t="s">
        <v>827</v>
      </c>
      <c r="B201" s="132"/>
      <c r="C201" s="132"/>
      <c r="D201" s="132"/>
      <c r="E201" s="132"/>
      <c r="F201" s="132"/>
      <c r="G201" s="132"/>
      <c r="H201" s="132"/>
      <c r="I201" s="132"/>
      <c r="J201" s="132"/>
      <c r="K201" s="132"/>
      <c r="M201" s="132"/>
      <c r="N201" s="132"/>
      <c r="O201" s="132"/>
      <c r="P201" s="132"/>
      <c r="Q201" s="132"/>
      <c r="R201" s="132"/>
      <c r="S201" s="90"/>
      <c r="T201" s="90"/>
      <c r="U201" s="90" t="s">
        <v>230</v>
      </c>
      <c r="V201" s="90" t="s">
        <v>230</v>
      </c>
      <c r="W201" s="90" t="s">
        <v>230</v>
      </c>
      <c r="X201" s="90" t="s">
        <v>230</v>
      </c>
      <c r="Y201" s="90" t="s">
        <v>230</v>
      </c>
      <c r="Z201" s="41"/>
    </row>
    <row r="202" spans="1:26" ht="12.75">
      <c r="A202" s="169" t="s">
        <v>837</v>
      </c>
      <c r="B202" s="132"/>
      <c r="C202" s="132"/>
      <c r="D202" s="132"/>
      <c r="E202" s="132"/>
      <c r="F202" s="132"/>
      <c r="G202" s="132"/>
      <c r="H202" s="132"/>
      <c r="I202" s="132"/>
      <c r="J202" s="132"/>
      <c r="K202" s="132"/>
      <c r="M202" s="184">
        <v>14769486.3</v>
      </c>
      <c r="N202" s="184">
        <v>18246713.4</v>
      </c>
      <c r="O202" s="184">
        <v>23303643.1</v>
      </c>
      <c r="P202" s="184">
        <v>29248658.9</v>
      </c>
      <c r="Q202" s="184">
        <v>36386653.280104406</v>
      </c>
      <c r="R202" s="184">
        <v>45725277.78626874</v>
      </c>
      <c r="S202" s="185">
        <v>56953316.79537869</v>
      </c>
      <c r="T202" s="185">
        <v>52424058.432972364</v>
      </c>
      <c r="U202" s="185">
        <v>63921955.47799446</v>
      </c>
      <c r="V202" s="185">
        <v>75625638.8</v>
      </c>
      <c r="W202" s="185">
        <v>83080729.8</v>
      </c>
      <c r="X202" s="185">
        <v>89035682.1</v>
      </c>
      <c r="Y202" s="185">
        <v>95856878.3</v>
      </c>
      <c r="Z202" s="41"/>
    </row>
    <row r="203" spans="1:21" ht="12.75">
      <c r="A203" s="82" t="s">
        <v>843</v>
      </c>
      <c r="B203" s="132"/>
      <c r="C203" s="132"/>
      <c r="D203" s="132"/>
      <c r="E203" s="132"/>
      <c r="F203" s="132"/>
      <c r="G203" s="132"/>
      <c r="H203" s="132"/>
      <c r="I203" s="132"/>
      <c r="J203" s="132"/>
      <c r="K203" s="132"/>
      <c r="L203" s="182"/>
      <c r="M203" s="182"/>
      <c r="N203" s="182"/>
      <c r="O203" s="182"/>
      <c r="P203" s="182"/>
      <c r="Q203" s="182"/>
      <c r="R203" s="182"/>
      <c r="S203" s="188"/>
      <c r="T203" s="188"/>
      <c r="U203" s="188"/>
    </row>
    <row r="204" spans="1:26" ht="13.5" customHeight="1">
      <c r="A204" s="180" t="s">
        <v>815</v>
      </c>
      <c r="B204" s="132"/>
      <c r="C204" s="132"/>
      <c r="D204" s="132"/>
      <c r="E204" s="132"/>
      <c r="F204" s="132"/>
      <c r="G204" s="132"/>
      <c r="H204" s="132"/>
      <c r="I204" s="132"/>
      <c r="J204" s="132"/>
      <c r="K204" s="132"/>
      <c r="M204" s="92" t="s">
        <v>230</v>
      </c>
      <c r="N204" s="92" t="s">
        <v>230</v>
      </c>
      <c r="O204" s="92" t="s">
        <v>230</v>
      </c>
      <c r="P204" s="92" t="s">
        <v>230</v>
      </c>
      <c r="Q204" s="92" t="s">
        <v>230</v>
      </c>
      <c r="R204" s="92" t="s">
        <v>230</v>
      </c>
      <c r="S204" s="90" t="s">
        <v>230</v>
      </c>
      <c r="T204" s="90" t="s">
        <v>230</v>
      </c>
      <c r="U204" s="90" t="s">
        <v>230</v>
      </c>
      <c r="V204" s="90" t="s">
        <v>230</v>
      </c>
      <c r="W204" s="90" t="s">
        <v>230</v>
      </c>
      <c r="X204" s="90" t="s">
        <v>230</v>
      </c>
      <c r="Y204" s="90" t="s">
        <v>230</v>
      </c>
      <c r="Z204" s="41"/>
    </row>
    <row r="205" spans="1:26" ht="12.75">
      <c r="A205" s="180" t="s">
        <v>816</v>
      </c>
      <c r="B205" s="132"/>
      <c r="C205" s="132"/>
      <c r="D205" s="132"/>
      <c r="E205" s="132"/>
      <c r="F205" s="132"/>
      <c r="G205" s="132"/>
      <c r="H205" s="132"/>
      <c r="I205" s="132"/>
      <c r="J205" s="132"/>
      <c r="K205" s="132"/>
      <c r="M205" s="92" t="s">
        <v>230</v>
      </c>
      <c r="N205" s="92" t="s">
        <v>230</v>
      </c>
      <c r="O205" s="92" t="s">
        <v>230</v>
      </c>
      <c r="P205" s="92" t="s">
        <v>230</v>
      </c>
      <c r="Q205" s="92" t="s">
        <v>230</v>
      </c>
      <c r="R205" s="92" t="s">
        <v>230</v>
      </c>
      <c r="S205" s="90" t="s">
        <v>230</v>
      </c>
      <c r="T205" s="90" t="s">
        <v>230</v>
      </c>
      <c r="U205" s="90" t="s">
        <v>230</v>
      </c>
      <c r="V205" s="90" t="s">
        <v>230</v>
      </c>
      <c r="W205" s="90" t="s">
        <v>230</v>
      </c>
      <c r="X205" s="90" t="s">
        <v>230</v>
      </c>
      <c r="Y205" s="90" t="s">
        <v>230</v>
      </c>
      <c r="Z205" s="41"/>
    </row>
    <row r="206" spans="1:26" ht="12.75">
      <c r="A206" s="180" t="s">
        <v>446</v>
      </c>
      <c r="B206" s="132"/>
      <c r="C206" s="132"/>
      <c r="D206" s="132"/>
      <c r="E206" s="132"/>
      <c r="F206" s="132"/>
      <c r="G206" s="132"/>
      <c r="H206" s="132"/>
      <c r="I206" s="132"/>
      <c r="J206" s="132"/>
      <c r="K206" s="132"/>
      <c r="M206" s="92" t="s">
        <v>230</v>
      </c>
      <c r="N206" s="92" t="s">
        <v>230</v>
      </c>
      <c r="O206" s="92" t="s">
        <v>230</v>
      </c>
      <c r="P206" s="92" t="s">
        <v>230</v>
      </c>
      <c r="Q206" s="92" t="s">
        <v>230</v>
      </c>
      <c r="R206" s="92" t="s">
        <v>230</v>
      </c>
      <c r="S206" s="90" t="s">
        <v>230</v>
      </c>
      <c r="T206" s="90" t="s">
        <v>230</v>
      </c>
      <c r="U206" s="90" t="s">
        <v>230</v>
      </c>
      <c r="V206" s="90" t="s">
        <v>230</v>
      </c>
      <c r="W206" s="90" t="s">
        <v>230</v>
      </c>
      <c r="X206" s="90" t="s">
        <v>230</v>
      </c>
      <c r="Y206" s="90" t="s">
        <v>230</v>
      </c>
      <c r="Z206" s="41"/>
    </row>
    <row r="207" spans="1:26" ht="12.75">
      <c r="A207" s="180" t="s">
        <v>433</v>
      </c>
      <c r="B207" s="132"/>
      <c r="C207" s="132"/>
      <c r="D207" s="132"/>
      <c r="E207" s="132"/>
      <c r="F207" s="132"/>
      <c r="G207" s="132"/>
      <c r="H207" s="132"/>
      <c r="I207" s="132"/>
      <c r="J207" s="132"/>
      <c r="K207" s="132"/>
      <c r="M207" s="92" t="s">
        <v>230</v>
      </c>
      <c r="N207" s="92" t="s">
        <v>230</v>
      </c>
      <c r="O207" s="92" t="s">
        <v>230</v>
      </c>
      <c r="P207" s="92" t="s">
        <v>230</v>
      </c>
      <c r="Q207" s="92" t="s">
        <v>230</v>
      </c>
      <c r="R207" s="92" t="s">
        <v>230</v>
      </c>
      <c r="S207" s="90" t="s">
        <v>230</v>
      </c>
      <c r="T207" s="90" t="s">
        <v>230</v>
      </c>
      <c r="U207" s="90" t="s">
        <v>230</v>
      </c>
      <c r="V207" s="90" t="s">
        <v>230</v>
      </c>
      <c r="W207" s="90" t="s">
        <v>230</v>
      </c>
      <c r="X207" s="90" t="s">
        <v>230</v>
      </c>
      <c r="Y207" s="90" t="s">
        <v>230</v>
      </c>
      <c r="Z207" s="41"/>
    </row>
    <row r="208" spans="1:26" ht="12.75">
      <c r="A208" s="180" t="s">
        <v>817</v>
      </c>
      <c r="B208" s="132"/>
      <c r="C208" s="132"/>
      <c r="D208" s="132"/>
      <c r="E208" s="132"/>
      <c r="F208" s="132"/>
      <c r="G208" s="132"/>
      <c r="H208" s="132"/>
      <c r="I208" s="132"/>
      <c r="J208" s="132"/>
      <c r="K208" s="132"/>
      <c r="M208" s="92" t="s">
        <v>230</v>
      </c>
      <c r="N208" s="92" t="s">
        <v>230</v>
      </c>
      <c r="O208" s="92" t="s">
        <v>230</v>
      </c>
      <c r="P208" s="92" t="s">
        <v>230</v>
      </c>
      <c r="Q208" s="92" t="s">
        <v>230</v>
      </c>
      <c r="R208" s="92" t="s">
        <v>230</v>
      </c>
      <c r="S208" s="90" t="s">
        <v>230</v>
      </c>
      <c r="T208" s="90" t="s">
        <v>230</v>
      </c>
      <c r="U208" s="90" t="s">
        <v>230</v>
      </c>
      <c r="V208" s="90" t="s">
        <v>230</v>
      </c>
      <c r="W208" s="90" t="s">
        <v>230</v>
      </c>
      <c r="X208" s="90" t="s">
        <v>230</v>
      </c>
      <c r="Y208" s="90" t="s">
        <v>230</v>
      </c>
      <c r="Z208" s="41"/>
    </row>
    <row r="209" spans="1:26" ht="12.75">
      <c r="A209" s="180" t="s">
        <v>435</v>
      </c>
      <c r="B209" s="132"/>
      <c r="C209" s="132"/>
      <c r="D209" s="132"/>
      <c r="E209" s="132"/>
      <c r="F209" s="132"/>
      <c r="G209" s="132"/>
      <c r="H209" s="132"/>
      <c r="I209" s="132"/>
      <c r="J209" s="132"/>
      <c r="K209" s="132"/>
      <c r="M209" s="92" t="s">
        <v>230</v>
      </c>
      <c r="N209" s="92" t="s">
        <v>230</v>
      </c>
      <c r="O209" s="92" t="s">
        <v>230</v>
      </c>
      <c r="P209" s="92" t="s">
        <v>230</v>
      </c>
      <c r="Q209" s="92" t="s">
        <v>230</v>
      </c>
      <c r="R209" s="92" t="s">
        <v>230</v>
      </c>
      <c r="S209" s="90" t="s">
        <v>230</v>
      </c>
      <c r="T209" s="90" t="s">
        <v>230</v>
      </c>
      <c r="U209" s="90" t="s">
        <v>230</v>
      </c>
      <c r="V209" s="90" t="s">
        <v>230</v>
      </c>
      <c r="W209" s="90" t="s">
        <v>230</v>
      </c>
      <c r="X209" s="90" t="s">
        <v>230</v>
      </c>
      <c r="Y209" s="90" t="s">
        <v>230</v>
      </c>
      <c r="Z209" s="41"/>
    </row>
    <row r="210" spans="1:26" ht="38.25">
      <c r="A210" s="180" t="s">
        <v>818</v>
      </c>
      <c r="B210" s="132"/>
      <c r="C210" s="132"/>
      <c r="D210" s="132"/>
      <c r="E210" s="132"/>
      <c r="F210" s="132"/>
      <c r="G210" s="132"/>
      <c r="H210" s="132"/>
      <c r="I210" s="132"/>
      <c r="J210" s="132"/>
      <c r="K210" s="132"/>
      <c r="M210" s="92" t="s">
        <v>230</v>
      </c>
      <c r="N210" s="92" t="s">
        <v>230</v>
      </c>
      <c r="O210" s="92" t="s">
        <v>230</v>
      </c>
      <c r="P210" s="92" t="s">
        <v>230</v>
      </c>
      <c r="Q210" s="92" t="s">
        <v>230</v>
      </c>
      <c r="R210" s="92" t="s">
        <v>230</v>
      </c>
      <c r="S210" s="90" t="s">
        <v>230</v>
      </c>
      <c r="T210" s="90" t="s">
        <v>230</v>
      </c>
      <c r="U210" s="90" t="s">
        <v>230</v>
      </c>
      <c r="V210" s="90" t="s">
        <v>230</v>
      </c>
      <c r="W210" s="90" t="s">
        <v>230</v>
      </c>
      <c r="X210" s="90" t="s">
        <v>230</v>
      </c>
      <c r="Y210" s="90" t="s">
        <v>230</v>
      </c>
      <c r="Z210" s="41"/>
    </row>
    <row r="211" spans="1:26" ht="12.75">
      <c r="A211" s="180" t="s">
        <v>819</v>
      </c>
      <c r="B211" s="132"/>
      <c r="C211" s="132"/>
      <c r="D211" s="132"/>
      <c r="E211" s="132"/>
      <c r="F211" s="132"/>
      <c r="G211" s="132"/>
      <c r="H211" s="132"/>
      <c r="I211" s="132"/>
      <c r="J211" s="132"/>
      <c r="K211" s="132"/>
      <c r="M211" s="92" t="s">
        <v>230</v>
      </c>
      <c r="N211" s="92" t="s">
        <v>230</v>
      </c>
      <c r="O211" s="92" t="s">
        <v>230</v>
      </c>
      <c r="P211" s="92" t="s">
        <v>230</v>
      </c>
      <c r="Q211" s="92" t="s">
        <v>230</v>
      </c>
      <c r="R211" s="92" t="s">
        <v>230</v>
      </c>
      <c r="S211" s="90" t="s">
        <v>230</v>
      </c>
      <c r="T211" s="90" t="s">
        <v>230</v>
      </c>
      <c r="U211" s="90" t="s">
        <v>230</v>
      </c>
      <c r="V211" s="90" t="s">
        <v>230</v>
      </c>
      <c r="W211" s="90" t="s">
        <v>230</v>
      </c>
      <c r="X211" s="90" t="s">
        <v>230</v>
      </c>
      <c r="Y211" s="90" t="s">
        <v>230</v>
      </c>
      <c r="Z211" s="41"/>
    </row>
    <row r="212" spans="1:26" ht="12.75">
      <c r="A212" s="180" t="s">
        <v>820</v>
      </c>
      <c r="B212" s="132"/>
      <c r="C212" s="132"/>
      <c r="D212" s="132"/>
      <c r="E212" s="132"/>
      <c r="F212" s="132"/>
      <c r="G212" s="132"/>
      <c r="H212" s="132"/>
      <c r="I212" s="132"/>
      <c r="J212" s="132"/>
      <c r="K212" s="132"/>
      <c r="M212" s="92" t="s">
        <v>230</v>
      </c>
      <c r="N212" s="92" t="s">
        <v>230</v>
      </c>
      <c r="O212" s="92" t="s">
        <v>230</v>
      </c>
      <c r="P212" s="92" t="s">
        <v>230</v>
      </c>
      <c r="Q212" s="92" t="s">
        <v>230</v>
      </c>
      <c r="R212" s="92" t="s">
        <v>230</v>
      </c>
      <c r="S212" s="90" t="s">
        <v>230</v>
      </c>
      <c r="T212" s="90" t="s">
        <v>230</v>
      </c>
      <c r="U212" s="90" t="s">
        <v>230</v>
      </c>
      <c r="V212" s="90" t="s">
        <v>230</v>
      </c>
      <c r="W212" s="90" t="s">
        <v>230</v>
      </c>
      <c r="X212" s="90" t="s">
        <v>230</v>
      </c>
      <c r="Y212" s="90" t="s">
        <v>230</v>
      </c>
      <c r="Z212" s="41"/>
    </row>
    <row r="213" spans="1:26" ht="12.75">
      <c r="A213" s="180" t="s">
        <v>821</v>
      </c>
      <c r="B213" s="132"/>
      <c r="C213" s="132"/>
      <c r="D213" s="132"/>
      <c r="E213" s="132"/>
      <c r="F213" s="132"/>
      <c r="G213" s="132"/>
      <c r="H213" s="132"/>
      <c r="I213" s="132"/>
      <c r="J213" s="132"/>
      <c r="K213" s="132"/>
      <c r="M213" s="132">
        <v>408977.8</v>
      </c>
      <c r="N213" s="132">
        <v>548820.7</v>
      </c>
      <c r="O213" s="132">
        <v>692201.8</v>
      </c>
      <c r="P213" s="132">
        <v>976222</v>
      </c>
      <c r="Q213" s="132">
        <v>1334423.2478509587</v>
      </c>
      <c r="R213" s="132">
        <v>1736934.4412828374</v>
      </c>
      <c r="S213" s="90">
        <v>2203766.150573312</v>
      </c>
      <c r="T213" s="90">
        <v>2373143.294419674</v>
      </c>
      <c r="U213" s="90">
        <v>2465090.599958142</v>
      </c>
      <c r="V213" s="90">
        <v>2820442.1</v>
      </c>
      <c r="W213" s="90">
        <v>3488071</v>
      </c>
      <c r="X213" s="90">
        <v>4042364.7</v>
      </c>
      <c r="Y213" s="90">
        <v>4659057.3</v>
      </c>
      <c r="Z213" s="41"/>
    </row>
    <row r="214" spans="1:26" ht="12.75" customHeight="1">
      <c r="A214" s="180" t="s">
        <v>822</v>
      </c>
      <c r="B214" s="132"/>
      <c r="C214" s="132"/>
      <c r="D214" s="132"/>
      <c r="E214" s="132"/>
      <c r="F214" s="132"/>
      <c r="G214" s="132"/>
      <c r="H214" s="132"/>
      <c r="I214" s="132"/>
      <c r="J214" s="132"/>
      <c r="K214" s="132"/>
      <c r="M214" s="132">
        <v>1374.9</v>
      </c>
      <c r="N214" s="90" t="s">
        <v>230</v>
      </c>
      <c r="O214" s="90" t="s">
        <v>230</v>
      </c>
      <c r="P214" s="90" t="s">
        <v>230</v>
      </c>
      <c r="Q214" s="90" t="s">
        <v>230</v>
      </c>
      <c r="R214" s="90" t="s">
        <v>230</v>
      </c>
      <c r="S214" s="90" t="s">
        <v>230</v>
      </c>
      <c r="T214" s="90" t="s">
        <v>230</v>
      </c>
      <c r="U214" s="90" t="s">
        <v>230</v>
      </c>
      <c r="V214" s="90" t="s">
        <v>230</v>
      </c>
      <c r="W214" s="90" t="s">
        <v>230</v>
      </c>
      <c r="X214" s="90" t="s">
        <v>230</v>
      </c>
      <c r="Y214" s="90" t="s">
        <v>230</v>
      </c>
      <c r="Z214" s="41"/>
    </row>
    <row r="215" spans="1:26" ht="27.75" customHeight="1">
      <c r="A215" s="180" t="s">
        <v>823</v>
      </c>
      <c r="B215" s="132"/>
      <c r="C215" s="132"/>
      <c r="D215" s="132"/>
      <c r="E215" s="132"/>
      <c r="F215" s="132"/>
      <c r="G215" s="132"/>
      <c r="H215" s="132"/>
      <c r="I215" s="132"/>
      <c r="J215" s="132"/>
      <c r="K215" s="172"/>
      <c r="M215" s="92" t="s">
        <v>230</v>
      </c>
      <c r="N215" s="92" t="s">
        <v>230</v>
      </c>
      <c r="O215" s="92" t="s">
        <v>230</v>
      </c>
      <c r="P215" s="92" t="s">
        <v>230</v>
      </c>
      <c r="Q215" s="92" t="s">
        <v>230</v>
      </c>
      <c r="R215" s="92" t="s">
        <v>230</v>
      </c>
      <c r="S215" s="90" t="s">
        <v>230</v>
      </c>
      <c r="T215" s="90" t="s">
        <v>230</v>
      </c>
      <c r="U215" s="90" t="s">
        <v>230</v>
      </c>
      <c r="V215" s="90" t="s">
        <v>230</v>
      </c>
      <c r="W215" s="90" t="s">
        <v>230</v>
      </c>
      <c r="X215" s="90" t="s">
        <v>230</v>
      </c>
      <c r="Y215" s="90" t="s">
        <v>230</v>
      </c>
      <c r="Z215" s="41"/>
    </row>
    <row r="216" spans="1:26" ht="12.75">
      <c r="A216" s="180" t="s">
        <v>824</v>
      </c>
      <c r="B216" s="132"/>
      <c r="C216" s="132"/>
      <c r="D216" s="132"/>
      <c r="E216" s="132"/>
      <c r="F216" s="132"/>
      <c r="G216" s="132"/>
      <c r="H216" s="132"/>
      <c r="I216" s="132"/>
      <c r="J216" s="132"/>
      <c r="K216" s="172"/>
      <c r="M216" s="92" t="s">
        <v>230</v>
      </c>
      <c r="N216" s="92" t="s">
        <v>230</v>
      </c>
      <c r="O216" s="92" t="s">
        <v>230</v>
      </c>
      <c r="P216" s="92" t="s">
        <v>230</v>
      </c>
      <c r="Q216" s="92" t="s">
        <v>230</v>
      </c>
      <c r="R216" s="92" t="s">
        <v>230</v>
      </c>
      <c r="S216" s="90" t="s">
        <v>230</v>
      </c>
      <c r="T216" s="90" t="s">
        <v>230</v>
      </c>
      <c r="U216" s="90" t="s">
        <v>230</v>
      </c>
      <c r="V216" s="90" t="s">
        <v>230</v>
      </c>
      <c r="W216" s="90" t="s">
        <v>230</v>
      </c>
      <c r="X216" s="90" t="s">
        <v>230</v>
      </c>
      <c r="Y216" s="90" t="s">
        <v>230</v>
      </c>
      <c r="Z216" s="41"/>
    </row>
    <row r="217" spans="1:26" ht="12.75">
      <c r="A217" s="180" t="s">
        <v>825</v>
      </c>
      <c r="B217" s="132"/>
      <c r="C217" s="132"/>
      <c r="D217" s="132"/>
      <c r="E217" s="132"/>
      <c r="F217" s="132"/>
      <c r="G217" s="132"/>
      <c r="H217" s="132"/>
      <c r="I217" s="132"/>
      <c r="J217" s="132"/>
      <c r="K217" s="172"/>
      <c r="M217" s="92" t="s">
        <v>230</v>
      </c>
      <c r="N217" s="92" t="s">
        <v>230</v>
      </c>
      <c r="O217" s="92" t="s">
        <v>230</v>
      </c>
      <c r="P217" s="92" t="s">
        <v>230</v>
      </c>
      <c r="Q217" s="92" t="s">
        <v>230</v>
      </c>
      <c r="R217" s="92" t="s">
        <v>230</v>
      </c>
      <c r="S217" s="90" t="s">
        <v>230</v>
      </c>
      <c r="T217" s="90" t="s">
        <v>230</v>
      </c>
      <c r="U217" s="90" t="s">
        <v>230</v>
      </c>
      <c r="V217" s="90" t="s">
        <v>230</v>
      </c>
      <c r="W217" s="90" t="s">
        <v>230</v>
      </c>
      <c r="X217" s="90" t="s">
        <v>230</v>
      </c>
      <c r="Y217" s="90" t="s">
        <v>230</v>
      </c>
      <c r="Z217" s="41"/>
    </row>
    <row r="218" spans="1:26" ht="27" customHeight="1">
      <c r="A218" s="181" t="s">
        <v>826</v>
      </c>
      <c r="B218" s="132"/>
      <c r="C218" s="132"/>
      <c r="D218" s="132"/>
      <c r="E218" s="132"/>
      <c r="F218" s="132"/>
      <c r="G218" s="132"/>
      <c r="H218" s="132"/>
      <c r="I218" s="132"/>
      <c r="J218" s="132"/>
      <c r="K218" s="172"/>
      <c r="M218" s="92" t="s">
        <v>230</v>
      </c>
      <c r="N218" s="92" t="s">
        <v>230</v>
      </c>
      <c r="O218" s="92" t="s">
        <v>230</v>
      </c>
      <c r="P218" s="92" t="s">
        <v>230</v>
      </c>
      <c r="Q218" s="92" t="s">
        <v>230</v>
      </c>
      <c r="R218" s="92" t="s">
        <v>230</v>
      </c>
      <c r="S218" s="90" t="s">
        <v>230</v>
      </c>
      <c r="T218" s="90" t="s">
        <v>230</v>
      </c>
      <c r="U218" s="90" t="s">
        <v>230</v>
      </c>
      <c r="V218" s="90" t="s">
        <v>230</v>
      </c>
      <c r="W218" s="90" t="s">
        <v>230</v>
      </c>
      <c r="X218" s="90" t="s">
        <v>230</v>
      </c>
      <c r="Y218" s="90" t="s">
        <v>230</v>
      </c>
      <c r="Z218" s="41"/>
    </row>
    <row r="219" spans="1:26" ht="15.75" customHeight="1">
      <c r="A219" s="181" t="s">
        <v>827</v>
      </c>
      <c r="B219" s="132"/>
      <c r="C219" s="132"/>
      <c r="D219" s="132"/>
      <c r="E219" s="132"/>
      <c r="F219" s="132"/>
      <c r="G219" s="132"/>
      <c r="H219" s="132"/>
      <c r="I219" s="132"/>
      <c r="J219" s="132"/>
      <c r="K219" s="172"/>
      <c r="M219" s="92"/>
      <c r="N219" s="92"/>
      <c r="O219" s="92"/>
      <c r="P219" s="92"/>
      <c r="Q219" s="92"/>
      <c r="R219" s="92"/>
      <c r="S219" s="90"/>
      <c r="T219" s="90"/>
      <c r="U219" s="90" t="s">
        <v>230</v>
      </c>
      <c r="V219" s="90" t="s">
        <v>230</v>
      </c>
      <c r="W219" s="90" t="s">
        <v>230</v>
      </c>
      <c r="X219" s="90" t="s">
        <v>230</v>
      </c>
      <c r="Y219" s="90" t="s">
        <v>230</v>
      </c>
      <c r="Z219" s="41"/>
    </row>
    <row r="220" spans="1:26" ht="12.75">
      <c r="A220" s="169" t="s">
        <v>837</v>
      </c>
      <c r="B220" s="132"/>
      <c r="C220" s="132"/>
      <c r="D220" s="132"/>
      <c r="E220" s="132"/>
      <c r="F220" s="132"/>
      <c r="G220" s="132"/>
      <c r="H220" s="132"/>
      <c r="I220" s="132"/>
      <c r="J220" s="132"/>
      <c r="K220" s="132"/>
      <c r="M220" s="184">
        <v>410352.7</v>
      </c>
      <c r="N220" s="184">
        <v>548820.7</v>
      </c>
      <c r="O220" s="184">
        <v>692201.8</v>
      </c>
      <c r="P220" s="184">
        <v>976222</v>
      </c>
      <c r="Q220" s="184">
        <v>1334423.2478509587</v>
      </c>
      <c r="R220" s="184">
        <v>1736934.4412828374</v>
      </c>
      <c r="S220" s="185">
        <v>2203766.150573312</v>
      </c>
      <c r="T220" s="185">
        <v>2373143.294419674</v>
      </c>
      <c r="U220" s="185">
        <v>2465090.599958142</v>
      </c>
      <c r="V220" s="185">
        <v>2820442.1</v>
      </c>
      <c r="W220" s="185">
        <v>3488071</v>
      </c>
      <c r="X220" s="185">
        <v>4042364.7</v>
      </c>
      <c r="Y220" s="185">
        <v>4659057.3</v>
      </c>
      <c r="Z220" s="41"/>
    </row>
    <row r="221" spans="1:25" ht="16.5" customHeight="1">
      <c r="A221" s="82" t="s">
        <v>844</v>
      </c>
      <c r="B221" s="132"/>
      <c r="C221" s="132"/>
      <c r="D221" s="132"/>
      <c r="E221" s="132"/>
      <c r="F221" s="132"/>
      <c r="G221" s="132"/>
      <c r="H221" s="132"/>
      <c r="I221" s="132"/>
      <c r="J221" s="132"/>
      <c r="K221" s="132"/>
      <c r="M221" s="132"/>
      <c r="N221" s="132"/>
      <c r="O221" s="132"/>
      <c r="P221" s="132"/>
      <c r="Q221" s="132"/>
      <c r="R221" s="132"/>
      <c r="S221" s="90"/>
      <c r="T221" s="90"/>
      <c r="U221" s="188"/>
      <c r="V221" s="41"/>
      <c r="W221" s="41"/>
      <c r="X221" s="41"/>
      <c r="Y221" s="11"/>
    </row>
    <row r="222" spans="1:26" ht="16.5" customHeight="1">
      <c r="A222" s="180" t="s">
        <v>815</v>
      </c>
      <c r="B222" s="132"/>
      <c r="C222" s="132"/>
      <c r="D222" s="132"/>
      <c r="E222" s="132"/>
      <c r="F222" s="132"/>
      <c r="G222" s="132"/>
      <c r="H222" s="132"/>
      <c r="I222" s="132"/>
      <c r="J222" s="132"/>
      <c r="K222" s="132"/>
      <c r="M222" s="132">
        <v>20109.8</v>
      </c>
      <c r="N222" s="132">
        <v>24031.2</v>
      </c>
      <c r="O222" s="132">
        <v>29485.7</v>
      </c>
      <c r="P222" s="132">
        <v>16480</v>
      </c>
      <c r="Q222" s="132">
        <v>18180.403</v>
      </c>
      <c r="R222" s="132">
        <v>22616.1168</v>
      </c>
      <c r="S222" s="90">
        <v>24480.8147</v>
      </c>
      <c r="T222" s="90">
        <v>31802.361100000002</v>
      </c>
      <c r="U222" s="90">
        <v>27974.0356</v>
      </c>
      <c r="V222" s="90">
        <v>31427.1</v>
      </c>
      <c r="W222" s="90">
        <v>35541.7</v>
      </c>
      <c r="X222" s="90">
        <v>37984.3</v>
      </c>
      <c r="Y222" s="90">
        <v>43561.1</v>
      </c>
      <c r="Z222" s="41"/>
    </row>
    <row r="223" spans="1:26" ht="12.75">
      <c r="A223" s="180" t="s">
        <v>816</v>
      </c>
      <c r="B223" s="132"/>
      <c r="C223" s="132"/>
      <c r="D223" s="132"/>
      <c r="E223" s="132"/>
      <c r="F223" s="132"/>
      <c r="G223" s="132"/>
      <c r="H223" s="132"/>
      <c r="I223" s="132"/>
      <c r="J223" s="132"/>
      <c r="K223" s="132"/>
      <c r="M223" s="132">
        <v>2593.5</v>
      </c>
      <c r="N223" s="132">
        <v>2630.5</v>
      </c>
      <c r="O223" s="132">
        <v>3101.8</v>
      </c>
      <c r="P223" s="132">
        <v>1909.1</v>
      </c>
      <c r="Q223" s="132">
        <v>1541.9878</v>
      </c>
      <c r="R223" s="132">
        <v>1491.2812</v>
      </c>
      <c r="S223" s="90">
        <v>1841.6336999999999</v>
      </c>
      <c r="T223" s="90">
        <v>2426.332</v>
      </c>
      <c r="U223" s="90">
        <v>4895.9682999999995</v>
      </c>
      <c r="V223" s="90">
        <v>6835.5</v>
      </c>
      <c r="W223" s="90">
        <v>11414.6</v>
      </c>
      <c r="X223" s="90">
        <v>12069</v>
      </c>
      <c r="Y223" s="90">
        <v>12460</v>
      </c>
      <c r="Z223" s="41"/>
    </row>
    <row r="224" spans="1:26" ht="12.75">
      <c r="A224" s="180" t="s">
        <v>446</v>
      </c>
      <c r="B224" s="132"/>
      <c r="C224" s="132"/>
      <c r="D224" s="132"/>
      <c r="E224" s="132"/>
      <c r="F224" s="132"/>
      <c r="G224" s="132"/>
      <c r="H224" s="132"/>
      <c r="I224" s="132"/>
      <c r="J224" s="132"/>
      <c r="K224" s="132"/>
      <c r="M224" s="90" t="s">
        <v>230</v>
      </c>
      <c r="N224" s="90" t="s">
        <v>230</v>
      </c>
      <c r="O224" s="90" t="s">
        <v>230</v>
      </c>
      <c r="P224" s="90" t="s">
        <v>230</v>
      </c>
      <c r="Q224" s="90" t="s">
        <v>230</v>
      </c>
      <c r="R224" s="90" t="s">
        <v>230</v>
      </c>
      <c r="S224" s="90" t="s">
        <v>230</v>
      </c>
      <c r="T224" s="90">
        <v>0</v>
      </c>
      <c r="U224" s="90" t="s">
        <v>230</v>
      </c>
      <c r="V224" s="90" t="s">
        <v>230</v>
      </c>
      <c r="W224" s="90" t="s">
        <v>230</v>
      </c>
      <c r="X224" s="90" t="s">
        <v>230</v>
      </c>
      <c r="Y224" s="90" t="s">
        <v>230</v>
      </c>
      <c r="Z224" s="41"/>
    </row>
    <row r="225" spans="1:26" ht="12.75">
      <c r="A225" s="180" t="s">
        <v>433</v>
      </c>
      <c r="B225" s="132"/>
      <c r="C225" s="132"/>
      <c r="D225" s="132"/>
      <c r="E225" s="132"/>
      <c r="F225" s="132"/>
      <c r="G225" s="132"/>
      <c r="H225" s="132"/>
      <c r="I225" s="132"/>
      <c r="J225" s="132"/>
      <c r="K225" s="132"/>
      <c r="M225" s="90" t="s">
        <v>377</v>
      </c>
      <c r="N225" s="90" t="s">
        <v>377</v>
      </c>
      <c r="O225" s="90" t="s">
        <v>377</v>
      </c>
      <c r="P225" s="132">
        <v>1863.8</v>
      </c>
      <c r="Q225" s="132">
        <v>2955.7042</v>
      </c>
      <c r="R225" s="132">
        <v>6510.6676</v>
      </c>
      <c r="S225" s="90">
        <v>8118.9193</v>
      </c>
      <c r="T225" s="90">
        <v>8382.256</v>
      </c>
      <c r="U225" s="90">
        <v>8530.3254</v>
      </c>
      <c r="V225" s="90">
        <v>9664.8</v>
      </c>
      <c r="W225" s="90">
        <v>32302.3</v>
      </c>
      <c r="X225" s="90">
        <v>31590.5</v>
      </c>
      <c r="Y225" s="90">
        <v>31860.2</v>
      </c>
      <c r="Z225" s="41"/>
    </row>
    <row r="226" spans="1:26" ht="12.75">
      <c r="A226" s="180" t="s">
        <v>817</v>
      </c>
      <c r="B226" s="132"/>
      <c r="C226" s="132"/>
      <c r="D226" s="132"/>
      <c r="E226" s="132"/>
      <c r="F226" s="132"/>
      <c r="G226" s="132"/>
      <c r="H226" s="132"/>
      <c r="I226" s="132"/>
      <c r="J226" s="132"/>
      <c r="K226" s="132"/>
      <c r="M226" s="90" t="s">
        <v>230</v>
      </c>
      <c r="N226" s="90" t="s">
        <v>230</v>
      </c>
      <c r="O226" s="90" t="s">
        <v>230</v>
      </c>
      <c r="P226" s="90" t="s">
        <v>230</v>
      </c>
      <c r="Q226" s="90" t="s">
        <v>230</v>
      </c>
      <c r="R226" s="90" t="s">
        <v>230</v>
      </c>
      <c r="S226" s="90" t="s">
        <v>230</v>
      </c>
      <c r="T226" s="92" t="s">
        <v>230</v>
      </c>
      <c r="U226" s="92" t="s">
        <v>230</v>
      </c>
      <c r="V226" s="90" t="s">
        <v>230</v>
      </c>
      <c r="W226" s="90">
        <v>3084.2</v>
      </c>
      <c r="X226" s="90">
        <v>2671.6</v>
      </c>
      <c r="Y226" s="90">
        <v>2962.9</v>
      </c>
      <c r="Z226" s="41"/>
    </row>
    <row r="227" spans="1:26" ht="12.75">
      <c r="A227" s="180" t="s">
        <v>435</v>
      </c>
      <c r="B227" s="132"/>
      <c r="C227" s="132"/>
      <c r="D227" s="132"/>
      <c r="E227" s="132"/>
      <c r="F227" s="132"/>
      <c r="G227" s="132"/>
      <c r="H227" s="132"/>
      <c r="I227" s="132"/>
      <c r="J227" s="132"/>
      <c r="K227" s="132"/>
      <c r="M227" s="132">
        <v>6433.7</v>
      </c>
      <c r="N227" s="132">
        <v>8037</v>
      </c>
      <c r="O227" s="132">
        <v>7461.8</v>
      </c>
      <c r="P227" s="132">
        <v>6545.3</v>
      </c>
      <c r="Q227" s="132">
        <v>9208.223</v>
      </c>
      <c r="R227" s="132">
        <v>13442.025</v>
      </c>
      <c r="S227" s="90">
        <v>12446.324</v>
      </c>
      <c r="T227" s="90">
        <v>11021.432</v>
      </c>
      <c r="U227" s="90">
        <v>13287.674</v>
      </c>
      <c r="V227" s="90">
        <v>11016.9</v>
      </c>
      <c r="W227" s="90">
        <v>13396.1</v>
      </c>
      <c r="X227" s="90">
        <v>13697</v>
      </c>
      <c r="Y227" s="90">
        <v>14665.9</v>
      </c>
      <c r="Z227" s="41"/>
    </row>
    <row r="228" spans="1:26" ht="38.25">
      <c r="A228" s="180" t="s">
        <v>818</v>
      </c>
      <c r="B228" s="132"/>
      <c r="C228" s="132"/>
      <c r="D228" s="132"/>
      <c r="E228" s="132"/>
      <c r="F228" s="132"/>
      <c r="G228" s="132"/>
      <c r="H228" s="132"/>
      <c r="I228" s="132"/>
      <c r="J228" s="132"/>
      <c r="K228" s="172"/>
      <c r="M228" s="90" t="s">
        <v>230</v>
      </c>
      <c r="N228" s="90" t="s">
        <v>230</v>
      </c>
      <c r="O228" s="90" t="s">
        <v>230</v>
      </c>
      <c r="P228" s="90" t="s">
        <v>230</v>
      </c>
      <c r="Q228" s="90" t="s">
        <v>230</v>
      </c>
      <c r="R228" s="90" t="s">
        <v>230</v>
      </c>
      <c r="S228" s="90" t="s">
        <v>230</v>
      </c>
      <c r="T228" s="92" t="s">
        <v>230</v>
      </c>
      <c r="U228" s="92" t="s">
        <v>230</v>
      </c>
      <c r="V228" s="90" t="s">
        <v>230</v>
      </c>
      <c r="W228" s="90" t="s">
        <v>230</v>
      </c>
      <c r="X228" s="90" t="s">
        <v>230</v>
      </c>
      <c r="Y228" s="90" t="s">
        <v>230</v>
      </c>
      <c r="Z228" s="41"/>
    </row>
    <row r="229" spans="1:26" ht="12.75">
      <c r="A229" s="180" t="s">
        <v>819</v>
      </c>
      <c r="B229" s="132"/>
      <c r="C229" s="132"/>
      <c r="D229" s="132"/>
      <c r="E229" s="132"/>
      <c r="F229" s="132"/>
      <c r="G229" s="132"/>
      <c r="H229" s="132"/>
      <c r="I229" s="132"/>
      <c r="J229" s="132"/>
      <c r="K229" s="172"/>
      <c r="M229" s="90" t="s">
        <v>230</v>
      </c>
      <c r="N229" s="90" t="s">
        <v>230</v>
      </c>
      <c r="O229" s="90" t="s">
        <v>230</v>
      </c>
      <c r="P229" s="90" t="s">
        <v>230</v>
      </c>
      <c r="Q229" s="90" t="s">
        <v>230</v>
      </c>
      <c r="R229" s="90" t="s">
        <v>230</v>
      </c>
      <c r="S229" s="90" t="s">
        <v>230</v>
      </c>
      <c r="T229" s="92" t="s">
        <v>230</v>
      </c>
      <c r="U229" s="92">
        <v>4574.901</v>
      </c>
      <c r="V229" s="90">
        <v>5398.4</v>
      </c>
      <c r="W229" s="90">
        <v>28817.5</v>
      </c>
      <c r="X229" s="90">
        <v>29476.1</v>
      </c>
      <c r="Y229" s="90">
        <v>34164.3</v>
      </c>
      <c r="Z229" s="41"/>
    </row>
    <row r="230" spans="1:26" ht="12.75">
      <c r="A230" s="180" t="s">
        <v>820</v>
      </c>
      <c r="B230" s="132"/>
      <c r="C230" s="132"/>
      <c r="D230" s="132"/>
      <c r="E230" s="132"/>
      <c r="F230" s="132"/>
      <c r="G230" s="132"/>
      <c r="H230" s="132"/>
      <c r="I230" s="132"/>
      <c r="J230" s="132"/>
      <c r="K230" s="172"/>
      <c r="M230" s="90" t="s">
        <v>377</v>
      </c>
      <c r="N230" s="90" t="s">
        <v>377</v>
      </c>
      <c r="O230" s="90" t="s">
        <v>377</v>
      </c>
      <c r="P230" s="132">
        <v>34057.7</v>
      </c>
      <c r="Q230" s="132">
        <v>47778.762299999995</v>
      </c>
      <c r="R230" s="132">
        <v>50857.5445</v>
      </c>
      <c r="S230" s="90">
        <v>76005.48589999999</v>
      </c>
      <c r="T230" s="90">
        <v>84969.6541</v>
      </c>
      <c r="U230" s="90">
        <v>96500.5974</v>
      </c>
      <c r="V230" s="90">
        <v>19311.9</v>
      </c>
      <c r="W230" s="90">
        <v>28255.1</v>
      </c>
      <c r="X230" s="90">
        <v>36389.2</v>
      </c>
      <c r="Y230" s="90">
        <v>64398.5</v>
      </c>
      <c r="Z230" s="41"/>
    </row>
    <row r="231" spans="1:26" ht="12.75">
      <c r="A231" s="180" t="s">
        <v>821</v>
      </c>
      <c r="B231" s="132"/>
      <c r="C231" s="132"/>
      <c r="D231" s="132"/>
      <c r="E231" s="132"/>
      <c r="F231" s="132"/>
      <c r="G231" s="132"/>
      <c r="H231" s="132"/>
      <c r="I231" s="132"/>
      <c r="J231" s="132"/>
      <c r="K231" s="172"/>
      <c r="M231" s="90" t="s">
        <v>230</v>
      </c>
      <c r="N231" s="90" t="s">
        <v>230</v>
      </c>
      <c r="O231" s="90" t="s">
        <v>230</v>
      </c>
      <c r="P231" s="90" t="s">
        <v>230</v>
      </c>
      <c r="Q231" s="90" t="s">
        <v>230</v>
      </c>
      <c r="R231" s="90" t="s">
        <v>230</v>
      </c>
      <c r="S231" s="90" t="s">
        <v>230</v>
      </c>
      <c r="T231" s="92" t="s">
        <v>230</v>
      </c>
      <c r="U231" s="92" t="s">
        <v>230</v>
      </c>
      <c r="V231" s="90" t="s">
        <v>230</v>
      </c>
      <c r="W231" s="90" t="s">
        <v>230</v>
      </c>
      <c r="X231" s="90" t="s">
        <v>230</v>
      </c>
      <c r="Y231" s="90" t="s">
        <v>230</v>
      </c>
      <c r="Z231" s="41"/>
    </row>
    <row r="232" spans="1:26" ht="13.5" customHeight="1">
      <c r="A232" s="180" t="s">
        <v>822</v>
      </c>
      <c r="B232" s="132"/>
      <c r="C232" s="132"/>
      <c r="D232" s="132"/>
      <c r="E232" s="132"/>
      <c r="F232" s="132"/>
      <c r="G232" s="132"/>
      <c r="H232" s="132"/>
      <c r="I232" s="132"/>
      <c r="J232" s="132"/>
      <c r="K232" s="132"/>
      <c r="M232" s="132">
        <v>75594.4</v>
      </c>
      <c r="N232" s="132">
        <v>98245.3</v>
      </c>
      <c r="O232" s="132">
        <v>113906.4</v>
      </c>
      <c r="P232" s="132">
        <v>113160.6</v>
      </c>
      <c r="Q232" s="132">
        <v>143168.9814</v>
      </c>
      <c r="R232" s="132">
        <v>159150.61760000003</v>
      </c>
      <c r="S232" s="90">
        <v>186812.519</v>
      </c>
      <c r="T232" s="90">
        <v>198735.3498</v>
      </c>
      <c r="U232" s="90">
        <v>275979.9241</v>
      </c>
      <c r="V232" s="90">
        <v>437684.3</v>
      </c>
      <c r="W232" s="90">
        <v>518399.1</v>
      </c>
      <c r="X232" s="90">
        <v>543068.8</v>
      </c>
      <c r="Y232" s="90">
        <v>806232.6</v>
      </c>
      <c r="Z232" s="41"/>
    </row>
    <row r="233" spans="1:26" ht="27.75" customHeight="1">
      <c r="A233" s="180" t="s">
        <v>823</v>
      </c>
      <c r="B233" s="132"/>
      <c r="C233" s="132"/>
      <c r="D233" s="132"/>
      <c r="E233" s="132"/>
      <c r="F233" s="132"/>
      <c r="G233" s="132"/>
      <c r="H233" s="132"/>
      <c r="I233" s="132"/>
      <c r="J233" s="132"/>
      <c r="K233" s="132"/>
      <c r="M233" s="132">
        <v>1087545.5</v>
      </c>
      <c r="N233" s="132">
        <v>1354007.2</v>
      </c>
      <c r="O233" s="132">
        <v>1645632.2</v>
      </c>
      <c r="P233" s="132">
        <v>1988395.7</v>
      </c>
      <c r="Q233" s="132">
        <v>2517781.7918461184</v>
      </c>
      <c r="R233" s="132">
        <v>3030246.117309298</v>
      </c>
      <c r="S233" s="90">
        <v>3897154.9955424382</v>
      </c>
      <c r="T233" s="90">
        <v>4242799.050855472</v>
      </c>
      <c r="U233" s="90">
        <v>4716044.415071642</v>
      </c>
      <c r="V233" s="90">
        <v>6115595.6</v>
      </c>
      <c r="W233" s="90">
        <v>7225583.3</v>
      </c>
      <c r="X233" s="90">
        <v>8186765.2</v>
      </c>
      <c r="Y233" s="90">
        <v>8496119.7</v>
      </c>
      <c r="Z233" s="41"/>
    </row>
    <row r="234" spans="1:26" ht="12.75">
      <c r="A234" s="180" t="s">
        <v>824</v>
      </c>
      <c r="B234" s="132"/>
      <c r="C234" s="132"/>
      <c r="D234" s="132"/>
      <c r="E234" s="132"/>
      <c r="F234" s="132"/>
      <c r="G234" s="132"/>
      <c r="H234" s="132"/>
      <c r="I234" s="132"/>
      <c r="J234" s="132"/>
      <c r="K234" s="132"/>
      <c r="M234" s="132">
        <v>304606.4</v>
      </c>
      <c r="N234" s="132">
        <v>351514.8</v>
      </c>
      <c r="O234" s="132">
        <v>437456.8</v>
      </c>
      <c r="P234" s="132">
        <v>551609.9</v>
      </c>
      <c r="Q234" s="132">
        <v>694775.8957</v>
      </c>
      <c r="R234" s="132">
        <v>884329.7672</v>
      </c>
      <c r="S234" s="90">
        <v>1118056.7985999999</v>
      </c>
      <c r="T234" s="90">
        <v>1228164.8627</v>
      </c>
      <c r="U234" s="90">
        <v>1447439.9635</v>
      </c>
      <c r="V234" s="90">
        <v>1718639.1</v>
      </c>
      <c r="W234" s="90">
        <v>1736184.9</v>
      </c>
      <c r="X234" s="90">
        <v>1936314.6</v>
      </c>
      <c r="Y234" s="90">
        <v>2028677.7</v>
      </c>
      <c r="Z234" s="41"/>
    </row>
    <row r="235" spans="1:26" ht="12.75">
      <c r="A235" s="180" t="s">
        <v>825</v>
      </c>
      <c r="B235" s="132"/>
      <c r="C235" s="132"/>
      <c r="D235" s="132"/>
      <c r="E235" s="132"/>
      <c r="F235" s="132"/>
      <c r="G235" s="132"/>
      <c r="H235" s="132"/>
      <c r="I235" s="132"/>
      <c r="J235" s="132"/>
      <c r="K235" s="132"/>
      <c r="M235" s="132">
        <v>401890.8</v>
      </c>
      <c r="N235" s="132">
        <v>465288.5</v>
      </c>
      <c r="O235" s="132">
        <v>579469.4</v>
      </c>
      <c r="P235" s="132">
        <v>754667.7</v>
      </c>
      <c r="Q235" s="132">
        <v>974217.4114</v>
      </c>
      <c r="R235" s="132">
        <v>1231793.9053</v>
      </c>
      <c r="S235" s="90">
        <v>1586376.9793</v>
      </c>
      <c r="T235" s="90">
        <v>1725122.2970999999</v>
      </c>
      <c r="U235" s="90">
        <v>1967041.7077</v>
      </c>
      <c r="V235" s="90">
        <v>2369537.3</v>
      </c>
      <c r="W235" s="90">
        <v>2722247</v>
      </c>
      <c r="X235" s="90">
        <v>3021491.7</v>
      </c>
      <c r="Y235" s="90">
        <v>3459350.9</v>
      </c>
      <c r="Z235" s="41"/>
    </row>
    <row r="236" spans="1:26" ht="27" customHeight="1">
      <c r="A236" s="181" t="s">
        <v>826</v>
      </c>
      <c r="B236" s="132"/>
      <c r="C236" s="132"/>
      <c r="D236" s="132"/>
      <c r="E236" s="132"/>
      <c r="F236" s="132"/>
      <c r="G236" s="132"/>
      <c r="H236" s="132"/>
      <c r="I236" s="132"/>
      <c r="J236" s="132"/>
      <c r="K236" s="132"/>
      <c r="M236" s="132">
        <v>54791.6</v>
      </c>
      <c r="N236" s="132">
        <v>68265.8</v>
      </c>
      <c r="O236" s="132">
        <v>81987.9</v>
      </c>
      <c r="P236" s="132">
        <v>111738</v>
      </c>
      <c r="Q236" s="132">
        <v>139709.5006</v>
      </c>
      <c r="R236" s="132">
        <v>179283.54460000002</v>
      </c>
      <c r="S236" s="90">
        <v>226539.25519999999</v>
      </c>
      <c r="T236" s="90">
        <v>231172.528</v>
      </c>
      <c r="U236" s="90">
        <v>339134.00690000004</v>
      </c>
      <c r="V236" s="90">
        <v>429192.5</v>
      </c>
      <c r="W236" s="90">
        <v>508120.8</v>
      </c>
      <c r="X236" s="90">
        <v>550401.2</v>
      </c>
      <c r="Y236" s="90">
        <v>630886.5</v>
      </c>
      <c r="Z236" s="41"/>
    </row>
    <row r="237" spans="1:26" ht="16.5" customHeight="1">
      <c r="A237" s="181" t="s">
        <v>827</v>
      </c>
      <c r="B237" s="132"/>
      <c r="C237" s="132"/>
      <c r="D237" s="132"/>
      <c r="E237" s="132"/>
      <c r="F237" s="132"/>
      <c r="G237" s="132"/>
      <c r="H237" s="132"/>
      <c r="I237" s="132"/>
      <c r="J237" s="132"/>
      <c r="K237" s="132"/>
      <c r="M237" s="132"/>
      <c r="N237" s="132"/>
      <c r="O237" s="132"/>
      <c r="P237" s="132"/>
      <c r="Q237" s="132"/>
      <c r="R237" s="132"/>
      <c r="S237" s="90"/>
      <c r="T237" s="90"/>
      <c r="U237" s="92" t="s">
        <v>230</v>
      </c>
      <c r="V237" s="90" t="s">
        <v>230</v>
      </c>
      <c r="W237" s="90" t="s">
        <v>230</v>
      </c>
      <c r="X237" s="90" t="s">
        <v>230</v>
      </c>
      <c r="Y237" s="90" t="s">
        <v>230</v>
      </c>
      <c r="Z237" s="41"/>
    </row>
    <row r="238" spans="1:26" ht="12.75">
      <c r="A238" s="180" t="s">
        <v>837</v>
      </c>
      <c r="B238" s="132"/>
      <c r="C238" s="132"/>
      <c r="D238" s="132"/>
      <c r="E238" s="132"/>
      <c r="F238" s="132"/>
      <c r="G238" s="132"/>
      <c r="H238" s="132"/>
      <c r="I238" s="132"/>
      <c r="J238" s="132"/>
      <c r="K238" s="132"/>
      <c r="M238" s="184">
        <v>1953565.6</v>
      </c>
      <c r="N238" s="184">
        <v>2372020.3</v>
      </c>
      <c r="O238" s="184">
        <v>2898502</v>
      </c>
      <c r="P238" s="184">
        <v>3580427.8</v>
      </c>
      <c r="Q238" s="184">
        <v>4549318.661246118</v>
      </c>
      <c r="R238" s="184">
        <v>5579721.587109298</v>
      </c>
      <c r="S238" s="185">
        <v>7137833.725242438</v>
      </c>
      <c r="T238" s="185">
        <v>7764596.123655472</v>
      </c>
      <c r="U238" s="185">
        <v>8901403.51897164</v>
      </c>
      <c r="V238" s="185">
        <v>11154303.4</v>
      </c>
      <c r="W238" s="185">
        <v>12863346.6</v>
      </c>
      <c r="X238" s="185">
        <v>14401919.1</v>
      </c>
      <c r="Y238" s="185">
        <v>15625340.2</v>
      </c>
      <c r="Z238" s="41"/>
    </row>
    <row r="239" spans="1:25" ht="12.75">
      <c r="A239" s="82" t="s">
        <v>845</v>
      </c>
      <c r="B239" s="132"/>
      <c r="C239" s="132"/>
      <c r="D239" s="132"/>
      <c r="E239" s="132"/>
      <c r="F239" s="132"/>
      <c r="G239" s="132"/>
      <c r="H239" s="132"/>
      <c r="I239" s="132"/>
      <c r="J239" s="132"/>
      <c r="K239" s="132"/>
      <c r="L239" s="182"/>
      <c r="M239" s="132"/>
      <c r="N239" s="132"/>
      <c r="O239" s="132"/>
      <c r="P239" s="132"/>
      <c r="Q239" s="132"/>
      <c r="R239" s="132"/>
      <c r="S239" s="189"/>
      <c r="T239" s="90"/>
      <c r="U239" s="188"/>
      <c r="V239" s="48"/>
      <c r="W239" s="48"/>
      <c r="X239" s="48"/>
      <c r="Y239" s="48"/>
    </row>
    <row r="240" spans="1:26" ht="14.25" customHeight="1">
      <c r="A240" s="180" t="s">
        <v>815</v>
      </c>
      <c r="B240" s="132"/>
      <c r="C240" s="132"/>
      <c r="D240" s="132"/>
      <c r="E240" s="132"/>
      <c r="F240" s="132"/>
      <c r="G240" s="132"/>
      <c r="H240" s="132"/>
      <c r="I240" s="132"/>
      <c r="J240" s="132"/>
      <c r="K240" s="132"/>
      <c r="M240" s="132">
        <v>546979.3</v>
      </c>
      <c r="N240" s="132">
        <v>572930.7</v>
      </c>
      <c r="O240" s="132">
        <v>611622</v>
      </c>
      <c r="P240" s="132">
        <v>692660.8</v>
      </c>
      <c r="Q240" s="132">
        <v>770168.702</v>
      </c>
      <c r="R240" s="132">
        <v>878160.2</v>
      </c>
      <c r="S240" s="90">
        <v>1102884.00633</v>
      </c>
      <c r="T240" s="90">
        <v>1226092.287</v>
      </c>
      <c r="U240" s="90">
        <v>1453920.5609117395</v>
      </c>
      <c r="V240" s="90">
        <v>1735186.8</v>
      </c>
      <c r="W240" s="90">
        <v>1754545.4</v>
      </c>
      <c r="X240" s="90">
        <v>1946609.8</v>
      </c>
      <c r="Y240" s="90">
        <v>2198002.8</v>
      </c>
      <c r="Z240" s="41"/>
    </row>
    <row r="241" spans="1:26" ht="12.75">
      <c r="A241" s="180" t="s">
        <v>816</v>
      </c>
      <c r="B241" s="132"/>
      <c r="C241" s="132"/>
      <c r="D241" s="132"/>
      <c r="E241" s="132"/>
      <c r="F241" s="132"/>
      <c r="G241" s="132"/>
      <c r="H241" s="132"/>
      <c r="I241" s="132"/>
      <c r="J241" s="132"/>
      <c r="K241" s="132"/>
      <c r="M241" s="132">
        <v>8001.4</v>
      </c>
      <c r="N241" s="132">
        <v>11357.6</v>
      </c>
      <c r="O241" s="132">
        <v>7643.1</v>
      </c>
      <c r="P241" s="132">
        <v>13398.8</v>
      </c>
      <c r="Q241" s="132">
        <v>13499.142</v>
      </c>
      <c r="R241" s="132">
        <v>13943.971</v>
      </c>
      <c r="S241" s="90">
        <v>16353.69</v>
      </c>
      <c r="T241" s="90">
        <v>22245.956</v>
      </c>
      <c r="U241" s="90">
        <v>20660.74012</v>
      </c>
      <c r="V241" s="90">
        <v>21607.1</v>
      </c>
      <c r="W241" s="90">
        <v>22110.5</v>
      </c>
      <c r="X241" s="90">
        <v>23523.8</v>
      </c>
      <c r="Y241" s="90">
        <v>25963</v>
      </c>
      <c r="Z241" s="41"/>
    </row>
    <row r="242" spans="1:26" ht="12.75">
      <c r="A242" s="180" t="s">
        <v>446</v>
      </c>
      <c r="B242" s="132"/>
      <c r="C242" s="132"/>
      <c r="D242" s="132"/>
      <c r="E242" s="132"/>
      <c r="F242" s="132"/>
      <c r="G242" s="132"/>
      <c r="H242" s="132"/>
      <c r="I242" s="132"/>
      <c r="J242" s="132"/>
      <c r="K242" s="132"/>
      <c r="M242" s="132">
        <v>1960.3</v>
      </c>
      <c r="N242" s="132">
        <v>2676.7</v>
      </c>
      <c r="O242" s="132">
        <v>384.1</v>
      </c>
      <c r="P242" s="132">
        <v>790.4</v>
      </c>
      <c r="Q242" s="132">
        <v>1197.985</v>
      </c>
      <c r="R242" s="132">
        <v>1747.653</v>
      </c>
      <c r="S242" s="90">
        <v>311.87303609290035</v>
      </c>
      <c r="T242" s="90">
        <v>221.17</v>
      </c>
      <c r="U242" s="90">
        <v>441.17910000000006</v>
      </c>
      <c r="V242" s="90">
        <v>487.3</v>
      </c>
      <c r="W242" s="90">
        <v>587.5</v>
      </c>
      <c r="X242" s="90">
        <v>371.3</v>
      </c>
      <c r="Y242" s="90">
        <v>407.8</v>
      </c>
      <c r="Z242" s="41"/>
    </row>
    <row r="243" spans="1:26" ht="12.75">
      <c r="A243" s="180" t="s">
        <v>433</v>
      </c>
      <c r="B243" s="132"/>
      <c r="C243" s="132"/>
      <c r="D243" s="132"/>
      <c r="E243" s="132"/>
      <c r="F243" s="132"/>
      <c r="G243" s="132"/>
      <c r="H243" s="132"/>
      <c r="I243" s="132"/>
      <c r="J243" s="132"/>
      <c r="K243" s="132"/>
      <c r="M243" s="132">
        <v>166268.6</v>
      </c>
      <c r="N243" s="132">
        <v>167538.5</v>
      </c>
      <c r="O243" s="132">
        <v>152662.6</v>
      </c>
      <c r="P243" s="132">
        <v>230585.8</v>
      </c>
      <c r="Q243" s="132">
        <v>259245.1143151719</v>
      </c>
      <c r="R243" s="132">
        <v>358739.1770000002</v>
      </c>
      <c r="S243" s="90">
        <v>398480.1262696843</v>
      </c>
      <c r="T243" s="90">
        <v>308902.45020033803</v>
      </c>
      <c r="U243" s="90">
        <v>384593.708826849</v>
      </c>
      <c r="V243" s="90">
        <v>622152.9</v>
      </c>
      <c r="W243" s="90">
        <v>717304</v>
      </c>
      <c r="X243" s="90">
        <v>816943.2</v>
      </c>
      <c r="Y243" s="90">
        <v>833106.5</v>
      </c>
      <c r="Z243" s="41"/>
    </row>
    <row r="244" spans="1:26" ht="12.75">
      <c r="A244" s="180" t="s">
        <v>817</v>
      </c>
      <c r="B244" s="132"/>
      <c r="C244" s="132"/>
      <c r="D244" s="132"/>
      <c r="E244" s="132"/>
      <c r="F244" s="132"/>
      <c r="G244" s="132"/>
      <c r="H244" s="132"/>
      <c r="I244" s="132"/>
      <c r="J244" s="132"/>
      <c r="K244" s="132"/>
      <c r="L244" s="132"/>
      <c r="M244" s="172" t="s">
        <v>377</v>
      </c>
      <c r="N244" s="172" t="s">
        <v>377</v>
      </c>
      <c r="O244" s="132">
        <v>3487</v>
      </c>
      <c r="P244" s="132">
        <v>1497.8</v>
      </c>
      <c r="Q244" s="132">
        <v>1356.6786000000002</v>
      </c>
      <c r="R244" s="132">
        <v>1012.912</v>
      </c>
      <c r="S244" s="90">
        <v>1086.938</v>
      </c>
      <c r="T244" s="90">
        <v>932.6104</v>
      </c>
      <c r="U244" s="90">
        <v>1375.666</v>
      </c>
      <c r="V244" s="90">
        <v>1418.1</v>
      </c>
      <c r="W244" s="90">
        <v>1980.7</v>
      </c>
      <c r="X244" s="90">
        <v>1981.1</v>
      </c>
      <c r="Y244" s="90">
        <v>2068.9</v>
      </c>
      <c r="Z244" s="41"/>
    </row>
    <row r="245" spans="1:26" ht="12.75">
      <c r="A245" s="180" t="s">
        <v>435</v>
      </c>
      <c r="B245" s="132"/>
      <c r="C245" s="132"/>
      <c r="D245" s="132"/>
      <c r="E245" s="132"/>
      <c r="F245" s="132"/>
      <c r="G245" s="132"/>
      <c r="H245" s="132"/>
      <c r="I245" s="132"/>
      <c r="J245" s="132"/>
      <c r="K245" s="132"/>
      <c r="M245" s="132">
        <v>84190.2</v>
      </c>
      <c r="N245" s="132">
        <v>112804.3</v>
      </c>
      <c r="O245" s="132">
        <v>126671.3</v>
      </c>
      <c r="P245" s="132">
        <v>154483.8</v>
      </c>
      <c r="Q245" s="132">
        <v>192303.938</v>
      </c>
      <c r="R245" s="132">
        <v>268138.411</v>
      </c>
      <c r="S245" s="90">
        <v>340235.854</v>
      </c>
      <c r="T245" s="90">
        <v>341610.22202</v>
      </c>
      <c r="U245" s="90">
        <v>431168.9920000001</v>
      </c>
      <c r="V245" s="90">
        <v>478015.7</v>
      </c>
      <c r="W245" s="90">
        <v>517243.2</v>
      </c>
      <c r="X245" s="90">
        <v>568234.8</v>
      </c>
      <c r="Y245" s="90">
        <v>695661.2</v>
      </c>
      <c r="Z245" s="41"/>
    </row>
    <row r="246" spans="1:26" ht="38.25">
      <c r="A246" s="180" t="s">
        <v>818</v>
      </c>
      <c r="B246" s="132"/>
      <c r="C246" s="132"/>
      <c r="D246" s="132"/>
      <c r="E246" s="132"/>
      <c r="F246" s="132"/>
      <c r="G246" s="132"/>
      <c r="H246" s="132"/>
      <c r="I246" s="132"/>
      <c r="J246" s="132"/>
      <c r="K246" s="132"/>
      <c r="M246" s="132">
        <v>648947.2</v>
      </c>
      <c r="N246" s="132">
        <v>756709.7</v>
      </c>
      <c r="O246" s="132">
        <v>958739.3</v>
      </c>
      <c r="P246" s="132">
        <v>1180944.6</v>
      </c>
      <c r="Q246" s="132">
        <v>1505956.414</v>
      </c>
      <c r="R246" s="132">
        <v>1719362.655</v>
      </c>
      <c r="S246" s="90">
        <v>1716582.5240000002</v>
      </c>
      <c r="T246" s="90">
        <v>1876482.614</v>
      </c>
      <c r="U246" s="90">
        <v>2096335.5188999998</v>
      </c>
      <c r="V246" s="90">
        <v>2484370.5</v>
      </c>
      <c r="W246" s="90">
        <v>2822481.3</v>
      </c>
      <c r="X246" s="90">
        <v>3015401.5</v>
      </c>
      <c r="Y246" s="90">
        <v>2959106.6</v>
      </c>
      <c r="Z246" s="41"/>
    </row>
    <row r="247" spans="1:26" ht="12.75">
      <c r="A247" s="180" t="s">
        <v>819</v>
      </c>
      <c r="B247" s="132"/>
      <c r="C247" s="132"/>
      <c r="D247" s="132"/>
      <c r="E247" s="132"/>
      <c r="F247" s="132"/>
      <c r="G247" s="132"/>
      <c r="H247" s="132"/>
      <c r="I247" s="132"/>
      <c r="J247" s="132"/>
      <c r="K247" s="132"/>
      <c r="M247" s="132">
        <v>24592.7</v>
      </c>
      <c r="N247" s="132">
        <v>27316.3</v>
      </c>
      <c r="O247" s="132">
        <v>45142.4</v>
      </c>
      <c r="P247" s="132">
        <v>78507.1</v>
      </c>
      <c r="Q247" s="132">
        <v>123356.032</v>
      </c>
      <c r="R247" s="132">
        <v>161212.313</v>
      </c>
      <c r="S247" s="90">
        <v>200573.253</v>
      </c>
      <c r="T247" s="90">
        <v>204006.375</v>
      </c>
      <c r="U247" s="90">
        <v>212093.8359</v>
      </c>
      <c r="V247" s="90">
        <v>251522</v>
      </c>
      <c r="W247" s="90">
        <v>285950.6</v>
      </c>
      <c r="X247" s="90">
        <v>314945.8</v>
      </c>
      <c r="Y247" s="90">
        <v>341931.4</v>
      </c>
      <c r="Z247" s="41"/>
    </row>
    <row r="248" spans="1:26" ht="12.75">
      <c r="A248" s="180" t="s">
        <v>820</v>
      </c>
      <c r="B248" s="132"/>
      <c r="C248" s="132"/>
      <c r="D248" s="132"/>
      <c r="E248" s="132"/>
      <c r="F248" s="132"/>
      <c r="G248" s="132"/>
      <c r="H248" s="132"/>
      <c r="I248" s="132"/>
      <c r="J248" s="132"/>
      <c r="K248" s="132"/>
      <c r="M248" s="132">
        <v>61343.6</v>
      </c>
      <c r="N248" s="132">
        <v>83353.9</v>
      </c>
      <c r="O248" s="132">
        <v>120137.6</v>
      </c>
      <c r="P248" s="132">
        <v>147452.7</v>
      </c>
      <c r="Q248" s="132">
        <v>206006.6089</v>
      </c>
      <c r="R248" s="132">
        <v>247830.7106</v>
      </c>
      <c r="S248" s="90">
        <v>323022.095</v>
      </c>
      <c r="T248" s="90">
        <v>322083.378</v>
      </c>
      <c r="U248" s="90">
        <v>440947.1219999999</v>
      </c>
      <c r="V248" s="90">
        <v>504282.7</v>
      </c>
      <c r="W248" s="90">
        <v>613572.1</v>
      </c>
      <c r="X248" s="90">
        <v>638673.7</v>
      </c>
      <c r="Y248" s="90">
        <v>694529.4</v>
      </c>
      <c r="Z248" s="41"/>
    </row>
    <row r="249" spans="1:26" ht="12.75">
      <c r="A249" s="180" t="s">
        <v>821</v>
      </c>
      <c r="B249" s="132"/>
      <c r="C249" s="132"/>
      <c r="D249" s="132"/>
      <c r="E249" s="132"/>
      <c r="F249" s="132"/>
      <c r="G249" s="132"/>
      <c r="H249" s="132"/>
      <c r="I249" s="132"/>
      <c r="J249" s="132"/>
      <c r="K249" s="132"/>
      <c r="M249" s="189" t="s">
        <v>230</v>
      </c>
      <c r="N249" s="90" t="s">
        <v>230</v>
      </c>
      <c r="O249" s="90" t="s">
        <v>230</v>
      </c>
      <c r="P249" s="90" t="s">
        <v>230</v>
      </c>
      <c r="Q249" s="90" t="s">
        <v>230</v>
      </c>
      <c r="R249" s="90" t="s">
        <v>230</v>
      </c>
      <c r="S249" s="90" t="s">
        <v>230</v>
      </c>
      <c r="T249" s="92" t="s">
        <v>230</v>
      </c>
      <c r="U249" s="92">
        <v>24167.698399999997</v>
      </c>
      <c r="V249" s="90">
        <v>24858</v>
      </c>
      <c r="W249" s="90">
        <v>26920.1</v>
      </c>
      <c r="X249" s="90">
        <v>44204.1</v>
      </c>
      <c r="Y249" s="90">
        <v>45893.8</v>
      </c>
      <c r="Z249" s="41"/>
    </row>
    <row r="250" spans="1:26" ht="15" customHeight="1">
      <c r="A250" s="180" t="s">
        <v>822</v>
      </c>
      <c r="B250" s="132"/>
      <c r="C250" s="132"/>
      <c r="D250" s="132"/>
      <c r="E250" s="132"/>
      <c r="F250" s="132"/>
      <c r="G250" s="132"/>
      <c r="H250" s="132"/>
      <c r="I250" s="132"/>
      <c r="J250" s="132"/>
      <c r="K250" s="132"/>
      <c r="M250" s="132">
        <v>140701.5</v>
      </c>
      <c r="N250" s="132">
        <v>162685.6</v>
      </c>
      <c r="O250" s="132">
        <v>353627.6</v>
      </c>
      <c r="P250" s="132">
        <v>487682.8</v>
      </c>
      <c r="Q250" s="132">
        <v>615388.575</v>
      </c>
      <c r="R250" s="132">
        <v>753536.752</v>
      </c>
      <c r="S250" s="90">
        <v>855637.2511</v>
      </c>
      <c r="T250" s="90">
        <v>885624.995</v>
      </c>
      <c r="U250" s="90">
        <v>1317508.6534791954</v>
      </c>
      <c r="V250" s="90">
        <v>4642849.7</v>
      </c>
      <c r="W250" s="90">
        <v>5374005</v>
      </c>
      <c r="X250" s="90">
        <v>5699956.5</v>
      </c>
      <c r="Y250" s="90">
        <v>5970127.2</v>
      </c>
      <c r="Z250" s="41"/>
    </row>
    <row r="251" spans="1:26" ht="26.25" customHeight="1">
      <c r="A251" s="180" t="s">
        <v>823</v>
      </c>
      <c r="B251" s="132"/>
      <c r="C251" s="132"/>
      <c r="D251" s="132"/>
      <c r="E251" s="132"/>
      <c r="F251" s="132"/>
      <c r="G251" s="132"/>
      <c r="H251" s="132"/>
      <c r="I251" s="132"/>
      <c r="J251" s="132"/>
      <c r="K251" s="132"/>
      <c r="M251" s="90" t="s">
        <v>230</v>
      </c>
      <c r="N251" s="90" t="s">
        <v>230</v>
      </c>
      <c r="O251" s="90" t="s">
        <v>230</v>
      </c>
      <c r="P251" s="90" t="s">
        <v>230</v>
      </c>
      <c r="Q251" s="90" t="s">
        <v>230</v>
      </c>
      <c r="R251" s="90" t="s">
        <v>230</v>
      </c>
      <c r="S251" s="90" t="s">
        <v>230</v>
      </c>
      <c r="T251" s="92" t="s">
        <v>230</v>
      </c>
      <c r="U251" s="92" t="s">
        <v>230</v>
      </c>
      <c r="V251" s="90" t="s">
        <v>230</v>
      </c>
      <c r="W251" s="90" t="s">
        <v>230</v>
      </c>
      <c r="X251" s="90" t="s">
        <v>230</v>
      </c>
      <c r="Y251" s="90" t="s">
        <v>230</v>
      </c>
      <c r="Z251" s="41"/>
    </row>
    <row r="252" spans="1:26" ht="12.75">
      <c r="A252" s="180" t="s">
        <v>824</v>
      </c>
      <c r="B252" s="132"/>
      <c r="C252" s="132"/>
      <c r="D252" s="132"/>
      <c r="E252" s="132"/>
      <c r="F252" s="132"/>
      <c r="G252" s="132"/>
      <c r="H252" s="132"/>
      <c r="I252" s="132"/>
      <c r="J252" s="132"/>
      <c r="K252" s="132"/>
      <c r="M252" s="132">
        <v>9470.9</v>
      </c>
      <c r="N252" s="132">
        <v>12354</v>
      </c>
      <c r="O252" s="132">
        <v>14800.8</v>
      </c>
      <c r="P252" s="132">
        <v>20807.6</v>
      </c>
      <c r="Q252" s="132">
        <v>27172.626</v>
      </c>
      <c r="R252" s="132">
        <v>35762.634</v>
      </c>
      <c r="S252" s="90">
        <v>32268.1326</v>
      </c>
      <c r="T252" s="90">
        <v>37166.4874</v>
      </c>
      <c r="U252" s="90">
        <v>36782.947799999994</v>
      </c>
      <c r="V252" s="90">
        <v>40820.3</v>
      </c>
      <c r="W252" s="90">
        <v>88510.1</v>
      </c>
      <c r="X252" s="90">
        <v>99902.3</v>
      </c>
      <c r="Y252" s="90">
        <v>107435.7</v>
      </c>
      <c r="Z252" s="41"/>
    </row>
    <row r="253" spans="1:26" ht="12.75">
      <c r="A253" s="180" t="s">
        <v>825</v>
      </c>
      <c r="B253" s="132"/>
      <c r="C253" s="132"/>
      <c r="D253" s="132"/>
      <c r="E253" s="132"/>
      <c r="F253" s="132"/>
      <c r="G253" s="132"/>
      <c r="H253" s="132"/>
      <c r="I253" s="132"/>
      <c r="J253" s="132"/>
      <c r="K253" s="132"/>
      <c r="M253" s="132">
        <v>20180.4</v>
      </c>
      <c r="N253" s="132">
        <v>22992.6</v>
      </c>
      <c r="O253" s="132">
        <v>28077.4</v>
      </c>
      <c r="P253" s="132">
        <v>34565</v>
      </c>
      <c r="Q253" s="132">
        <v>42333.834</v>
      </c>
      <c r="R253" s="132">
        <v>38127.142</v>
      </c>
      <c r="S253" s="90">
        <v>41159.316</v>
      </c>
      <c r="T253" s="90">
        <v>43639.802</v>
      </c>
      <c r="U253" s="90">
        <v>40801.08119999999</v>
      </c>
      <c r="V253" s="90">
        <v>45020</v>
      </c>
      <c r="W253" s="90">
        <v>66815.7</v>
      </c>
      <c r="X253" s="90">
        <v>75794.6</v>
      </c>
      <c r="Y253" s="90">
        <v>78884.9</v>
      </c>
      <c r="Z253" s="41"/>
    </row>
    <row r="254" spans="1:26" ht="27.75" customHeight="1">
      <c r="A254" s="181" t="s">
        <v>826</v>
      </c>
      <c r="B254" s="132"/>
      <c r="C254" s="132"/>
      <c r="D254" s="132"/>
      <c r="E254" s="132"/>
      <c r="F254" s="132"/>
      <c r="G254" s="132"/>
      <c r="H254" s="132"/>
      <c r="I254" s="132"/>
      <c r="J254" s="132"/>
      <c r="K254" s="132"/>
      <c r="M254" s="132">
        <v>5177.1</v>
      </c>
      <c r="N254" s="132">
        <v>12362.8</v>
      </c>
      <c r="O254" s="132">
        <v>15567.3</v>
      </c>
      <c r="P254" s="132">
        <v>26687</v>
      </c>
      <c r="Q254" s="132">
        <v>34701.939</v>
      </c>
      <c r="R254" s="132">
        <v>43547.743</v>
      </c>
      <c r="S254" s="90">
        <v>57706.008</v>
      </c>
      <c r="T254" s="90">
        <v>68273.871</v>
      </c>
      <c r="U254" s="90">
        <v>79413.6943</v>
      </c>
      <c r="V254" s="90">
        <v>86791.8</v>
      </c>
      <c r="W254" s="90">
        <v>159017.8</v>
      </c>
      <c r="X254" s="90">
        <v>172258.3</v>
      </c>
      <c r="Y254" s="90">
        <v>188182</v>
      </c>
      <c r="Z254" s="41"/>
    </row>
    <row r="255" spans="1:26" ht="15.75" customHeight="1">
      <c r="A255" s="181" t="s">
        <v>827</v>
      </c>
      <c r="B255" s="132"/>
      <c r="C255" s="132"/>
      <c r="D255" s="132"/>
      <c r="E255" s="132"/>
      <c r="F255" s="132"/>
      <c r="G255" s="132"/>
      <c r="H255" s="132"/>
      <c r="I255" s="132"/>
      <c r="J255" s="132"/>
      <c r="K255" s="132"/>
      <c r="M255" s="132"/>
      <c r="N255" s="132"/>
      <c r="O255" s="132"/>
      <c r="P255" s="132"/>
      <c r="Q255" s="132"/>
      <c r="R255" s="132"/>
      <c r="S255" s="90"/>
      <c r="T255" s="90"/>
      <c r="U255" s="90">
        <v>72.51509999999999</v>
      </c>
      <c r="V255" s="90">
        <v>338573</v>
      </c>
      <c r="W255" s="90">
        <v>375849</v>
      </c>
      <c r="X255" s="90">
        <v>406093</v>
      </c>
      <c r="Y255" s="90">
        <v>436077</v>
      </c>
      <c r="Z255" s="41"/>
    </row>
    <row r="256" spans="1:26" ht="12.75">
      <c r="A256" s="190" t="s">
        <v>837</v>
      </c>
      <c r="B256" s="132"/>
      <c r="C256" s="132"/>
      <c r="D256" s="132"/>
      <c r="E256" s="132"/>
      <c r="F256" s="132"/>
      <c r="G256" s="132"/>
      <c r="H256" s="132"/>
      <c r="I256" s="132"/>
      <c r="J256" s="132"/>
      <c r="K256" s="132"/>
      <c r="M256" s="184">
        <v>1717813.2</v>
      </c>
      <c r="N256" s="184">
        <v>1945082.7</v>
      </c>
      <c r="O256" s="184">
        <v>2438562.4</v>
      </c>
      <c r="P256" s="184">
        <v>3070064.2</v>
      </c>
      <c r="Q256" s="184">
        <v>3792687.588815172</v>
      </c>
      <c r="R256" s="184">
        <v>4521122.2736</v>
      </c>
      <c r="S256" s="185">
        <v>5086301.067335778</v>
      </c>
      <c r="T256" s="185">
        <v>5337282.218020338</v>
      </c>
      <c r="U256" s="185">
        <v>6540283.914037784</v>
      </c>
      <c r="V256" s="185">
        <v>11277955.9</v>
      </c>
      <c r="W256" s="185">
        <v>12826892.9</v>
      </c>
      <c r="X256" s="185">
        <v>13824893.7</v>
      </c>
      <c r="Y256" s="185">
        <v>14577378.2</v>
      </c>
      <c r="Z256" s="41"/>
    </row>
    <row r="257" spans="1:23" ht="27" customHeight="1">
      <c r="A257" s="82" t="s">
        <v>846</v>
      </c>
      <c r="B257" s="132"/>
      <c r="C257" s="132"/>
      <c r="D257" s="132"/>
      <c r="E257" s="132"/>
      <c r="F257" s="132"/>
      <c r="G257" s="132"/>
      <c r="H257" s="132"/>
      <c r="I257" s="132"/>
      <c r="J257" s="132"/>
      <c r="K257" s="132"/>
      <c r="L257" s="182"/>
      <c r="M257" s="182"/>
      <c r="N257" s="182"/>
      <c r="O257" s="182"/>
      <c r="P257" s="182"/>
      <c r="Q257" s="182"/>
      <c r="R257" s="182"/>
      <c r="S257" s="188"/>
      <c r="T257" s="188"/>
      <c r="U257" s="188"/>
      <c r="V257" s="185"/>
      <c r="W257" s="185"/>
    </row>
    <row r="258" spans="1:26" ht="15" customHeight="1">
      <c r="A258" s="180" t="s">
        <v>815</v>
      </c>
      <c r="B258" s="132"/>
      <c r="C258" s="132"/>
      <c r="D258" s="132"/>
      <c r="E258" s="132"/>
      <c r="F258" s="132"/>
      <c r="G258" s="132"/>
      <c r="H258" s="132"/>
      <c r="I258" s="132"/>
      <c r="J258" s="132"/>
      <c r="K258" s="132"/>
      <c r="M258" s="90" t="s">
        <v>230</v>
      </c>
      <c r="N258" s="90" t="s">
        <v>230</v>
      </c>
      <c r="O258" s="90" t="s">
        <v>230</v>
      </c>
      <c r="P258" s="90" t="s">
        <v>230</v>
      </c>
      <c r="Q258" s="90" t="s">
        <v>230</v>
      </c>
      <c r="R258" s="90" t="s">
        <v>230</v>
      </c>
      <c r="S258" s="90" t="s">
        <v>230</v>
      </c>
      <c r="T258" s="92" t="s">
        <v>230</v>
      </c>
      <c r="U258" s="92" t="s">
        <v>230</v>
      </c>
      <c r="V258" s="90" t="s">
        <v>230</v>
      </c>
      <c r="W258" s="92" t="s">
        <v>230</v>
      </c>
      <c r="X258" s="92" t="s">
        <v>230</v>
      </c>
      <c r="Y258" s="92" t="s">
        <v>230</v>
      </c>
      <c r="Z258" s="41"/>
    </row>
    <row r="259" spans="1:26" ht="12.75">
      <c r="A259" s="180" t="s">
        <v>816</v>
      </c>
      <c r="B259" s="132"/>
      <c r="C259" s="132"/>
      <c r="D259" s="132"/>
      <c r="E259" s="132"/>
      <c r="F259" s="132"/>
      <c r="G259" s="132"/>
      <c r="H259" s="132"/>
      <c r="I259" s="132"/>
      <c r="J259" s="132"/>
      <c r="K259" s="132"/>
      <c r="M259" s="90" t="s">
        <v>230</v>
      </c>
      <c r="N259" s="90" t="s">
        <v>230</v>
      </c>
      <c r="O259" s="90" t="s">
        <v>230</v>
      </c>
      <c r="P259" s="90" t="s">
        <v>230</v>
      </c>
      <c r="Q259" s="90" t="s">
        <v>230</v>
      </c>
      <c r="R259" s="90" t="s">
        <v>230</v>
      </c>
      <c r="S259" s="90" t="s">
        <v>230</v>
      </c>
      <c r="T259" s="92" t="s">
        <v>230</v>
      </c>
      <c r="U259" s="92" t="s">
        <v>230</v>
      </c>
      <c r="V259" s="90" t="s">
        <v>230</v>
      </c>
      <c r="W259" s="92" t="s">
        <v>230</v>
      </c>
      <c r="X259" s="92" t="s">
        <v>230</v>
      </c>
      <c r="Y259" s="92" t="s">
        <v>230</v>
      </c>
      <c r="Z259" s="41"/>
    </row>
    <row r="260" spans="1:26" ht="12.75">
      <c r="A260" s="180" t="s">
        <v>446</v>
      </c>
      <c r="B260" s="132"/>
      <c r="C260" s="132"/>
      <c r="D260" s="132"/>
      <c r="E260" s="132"/>
      <c r="F260" s="132"/>
      <c r="G260" s="132"/>
      <c r="H260" s="132"/>
      <c r="I260" s="132"/>
      <c r="J260" s="132"/>
      <c r="K260" s="132"/>
      <c r="M260" s="90" t="s">
        <v>230</v>
      </c>
      <c r="N260" s="90" t="s">
        <v>230</v>
      </c>
      <c r="O260" s="90" t="s">
        <v>230</v>
      </c>
      <c r="P260" s="90" t="s">
        <v>230</v>
      </c>
      <c r="Q260" s="90" t="s">
        <v>230</v>
      </c>
      <c r="R260" s="90" t="s">
        <v>230</v>
      </c>
      <c r="S260" s="90" t="s">
        <v>230</v>
      </c>
      <c r="T260" s="92" t="s">
        <v>230</v>
      </c>
      <c r="U260" s="92" t="s">
        <v>230</v>
      </c>
      <c r="V260" s="90" t="s">
        <v>230</v>
      </c>
      <c r="W260" s="92" t="s">
        <v>230</v>
      </c>
      <c r="X260" s="92" t="s">
        <v>230</v>
      </c>
      <c r="Y260" s="92" t="s">
        <v>230</v>
      </c>
      <c r="Z260" s="41"/>
    </row>
    <row r="261" spans="1:26" ht="12.75">
      <c r="A261" s="180" t="s">
        <v>433</v>
      </c>
      <c r="B261" s="132"/>
      <c r="C261" s="132"/>
      <c r="D261" s="132"/>
      <c r="E261" s="132"/>
      <c r="F261" s="132"/>
      <c r="G261" s="132"/>
      <c r="H261" s="132"/>
      <c r="I261" s="132"/>
      <c r="J261" s="132"/>
      <c r="K261" s="132"/>
      <c r="M261" s="90" t="s">
        <v>230</v>
      </c>
      <c r="N261" s="90" t="s">
        <v>230</v>
      </c>
      <c r="O261" s="90" t="s">
        <v>230</v>
      </c>
      <c r="P261" s="90" t="s">
        <v>230</v>
      </c>
      <c r="Q261" s="90" t="s">
        <v>230</v>
      </c>
      <c r="R261" s="90" t="s">
        <v>230</v>
      </c>
      <c r="S261" s="90" t="s">
        <v>230</v>
      </c>
      <c r="T261" s="92" t="s">
        <v>230</v>
      </c>
      <c r="U261" s="92" t="s">
        <v>230</v>
      </c>
      <c r="V261" s="90" t="s">
        <v>230</v>
      </c>
      <c r="W261" s="92" t="s">
        <v>230</v>
      </c>
      <c r="X261" s="92" t="s">
        <v>230</v>
      </c>
      <c r="Y261" s="92" t="s">
        <v>230</v>
      </c>
      <c r="Z261" s="41"/>
    </row>
    <row r="262" spans="1:26" ht="12.75">
      <c r="A262" s="180" t="s">
        <v>817</v>
      </c>
      <c r="B262" s="132"/>
      <c r="C262" s="132"/>
      <c r="D262" s="132"/>
      <c r="E262" s="132"/>
      <c r="F262" s="132"/>
      <c r="G262" s="132"/>
      <c r="H262" s="132"/>
      <c r="I262" s="132"/>
      <c r="J262" s="132"/>
      <c r="K262" s="132"/>
      <c r="M262" s="90" t="s">
        <v>230</v>
      </c>
      <c r="N262" s="90" t="s">
        <v>230</v>
      </c>
      <c r="O262" s="90" t="s">
        <v>230</v>
      </c>
      <c r="P262" s="90" t="s">
        <v>230</v>
      </c>
      <c r="Q262" s="90" t="s">
        <v>230</v>
      </c>
      <c r="R262" s="90" t="s">
        <v>230</v>
      </c>
      <c r="S262" s="90" t="s">
        <v>230</v>
      </c>
      <c r="T262" s="92" t="s">
        <v>230</v>
      </c>
      <c r="U262" s="92" t="s">
        <v>230</v>
      </c>
      <c r="V262" s="90" t="s">
        <v>230</v>
      </c>
      <c r="W262" s="92" t="s">
        <v>230</v>
      </c>
      <c r="X262" s="92" t="s">
        <v>230</v>
      </c>
      <c r="Y262" s="92" t="s">
        <v>230</v>
      </c>
      <c r="Z262" s="41"/>
    </row>
    <row r="263" spans="1:26" ht="12.75">
      <c r="A263" s="180" t="s">
        <v>435</v>
      </c>
      <c r="B263" s="132"/>
      <c r="C263" s="132"/>
      <c r="D263" s="132"/>
      <c r="E263" s="132"/>
      <c r="F263" s="132"/>
      <c r="G263" s="132"/>
      <c r="H263" s="132"/>
      <c r="I263" s="132"/>
      <c r="J263" s="132"/>
      <c r="K263" s="132"/>
      <c r="M263" s="90" t="s">
        <v>230</v>
      </c>
      <c r="N263" s="90" t="s">
        <v>230</v>
      </c>
      <c r="O263" s="90" t="s">
        <v>230</v>
      </c>
      <c r="P263" s="90" t="s">
        <v>230</v>
      </c>
      <c r="Q263" s="90" t="s">
        <v>230</v>
      </c>
      <c r="R263" s="90" t="s">
        <v>230</v>
      </c>
      <c r="S263" s="90" t="s">
        <v>230</v>
      </c>
      <c r="T263" s="92" t="s">
        <v>230</v>
      </c>
      <c r="U263" s="92" t="s">
        <v>230</v>
      </c>
      <c r="V263" s="90" t="s">
        <v>230</v>
      </c>
      <c r="W263" s="92" t="s">
        <v>230</v>
      </c>
      <c r="X263" s="92" t="s">
        <v>230</v>
      </c>
      <c r="Y263" s="92" t="s">
        <v>230</v>
      </c>
      <c r="Z263" s="41"/>
    </row>
    <row r="264" spans="1:26" ht="38.25">
      <c r="A264" s="180" t="s">
        <v>818</v>
      </c>
      <c r="B264" s="132"/>
      <c r="C264" s="132"/>
      <c r="D264" s="132"/>
      <c r="E264" s="132"/>
      <c r="F264" s="132"/>
      <c r="G264" s="132"/>
      <c r="H264" s="132"/>
      <c r="I264" s="132"/>
      <c r="J264" s="132"/>
      <c r="K264" s="132"/>
      <c r="M264" s="90" t="s">
        <v>230</v>
      </c>
      <c r="N264" s="90" t="s">
        <v>230</v>
      </c>
      <c r="O264" s="90" t="s">
        <v>230</v>
      </c>
      <c r="P264" s="90" t="s">
        <v>230</v>
      </c>
      <c r="Q264" s="90" t="s">
        <v>230</v>
      </c>
      <c r="R264" s="90" t="s">
        <v>230</v>
      </c>
      <c r="S264" s="90" t="s">
        <v>230</v>
      </c>
      <c r="T264" s="92" t="s">
        <v>230</v>
      </c>
      <c r="U264" s="92" t="s">
        <v>230</v>
      </c>
      <c r="V264" s="90" t="s">
        <v>230</v>
      </c>
      <c r="W264" s="92" t="s">
        <v>230</v>
      </c>
      <c r="X264" s="92" t="s">
        <v>230</v>
      </c>
      <c r="Y264" s="92" t="s">
        <v>230</v>
      </c>
      <c r="Z264" s="41"/>
    </row>
    <row r="265" spans="1:26" ht="12.75">
      <c r="A265" s="180" t="s">
        <v>819</v>
      </c>
      <c r="B265" s="132"/>
      <c r="C265" s="132"/>
      <c r="D265" s="132"/>
      <c r="E265" s="132"/>
      <c r="F265" s="132"/>
      <c r="G265" s="132"/>
      <c r="H265" s="132"/>
      <c r="I265" s="132"/>
      <c r="J265" s="132"/>
      <c r="K265" s="132"/>
      <c r="M265" s="132">
        <v>8308.9</v>
      </c>
      <c r="N265" s="132">
        <v>9448.3</v>
      </c>
      <c r="O265" s="132">
        <v>7452.5</v>
      </c>
      <c r="P265" s="132">
        <v>10435.1</v>
      </c>
      <c r="Q265" s="132">
        <v>11529.889980094755</v>
      </c>
      <c r="R265" s="132">
        <v>12774.534086354168</v>
      </c>
      <c r="S265" s="90">
        <v>14135.444119383126</v>
      </c>
      <c r="T265" s="92">
        <v>11942.483256396858</v>
      </c>
      <c r="U265" s="90">
        <v>10596.168348791263</v>
      </c>
      <c r="V265" s="90">
        <v>11374.9</v>
      </c>
      <c r="W265" s="92">
        <v>12565.5</v>
      </c>
      <c r="X265" s="92">
        <v>11185.6</v>
      </c>
      <c r="Y265" s="92">
        <v>10274.9</v>
      </c>
      <c r="Z265" s="41"/>
    </row>
    <row r="266" spans="1:26" ht="12.75">
      <c r="A266" s="180" t="s">
        <v>820</v>
      </c>
      <c r="B266" s="132"/>
      <c r="C266" s="132"/>
      <c r="D266" s="132"/>
      <c r="E266" s="132"/>
      <c r="F266" s="132"/>
      <c r="G266" s="132"/>
      <c r="H266" s="132"/>
      <c r="I266" s="132"/>
      <c r="J266" s="132"/>
      <c r="K266" s="132"/>
      <c r="M266" s="90" t="s">
        <v>230</v>
      </c>
      <c r="N266" s="90" t="s">
        <v>230</v>
      </c>
      <c r="O266" s="90" t="s">
        <v>230</v>
      </c>
      <c r="P266" s="90" t="s">
        <v>230</v>
      </c>
      <c r="Q266" s="90" t="s">
        <v>230</v>
      </c>
      <c r="R266" s="90" t="s">
        <v>230</v>
      </c>
      <c r="S266" s="90" t="s">
        <v>230</v>
      </c>
      <c r="T266" s="90" t="s">
        <v>230</v>
      </c>
      <c r="U266" s="90" t="s">
        <v>230</v>
      </c>
      <c r="V266" s="34" t="s">
        <v>230</v>
      </c>
      <c r="W266" s="191" t="s">
        <v>230</v>
      </c>
      <c r="X266" s="191" t="s">
        <v>230</v>
      </c>
      <c r="Y266" s="191" t="s">
        <v>230</v>
      </c>
      <c r="Z266" s="41"/>
    </row>
    <row r="267" spans="1:26" ht="12.75">
      <c r="A267" s="180" t="s">
        <v>821</v>
      </c>
      <c r="B267" s="132"/>
      <c r="C267" s="132"/>
      <c r="D267" s="132"/>
      <c r="E267" s="132"/>
      <c r="F267" s="132"/>
      <c r="G267" s="132"/>
      <c r="H267" s="132"/>
      <c r="I267" s="132"/>
      <c r="J267" s="132"/>
      <c r="K267" s="132"/>
      <c r="M267" s="90" t="s">
        <v>230</v>
      </c>
      <c r="N267" s="90" t="s">
        <v>230</v>
      </c>
      <c r="O267" s="90" t="s">
        <v>230</v>
      </c>
      <c r="P267" s="90" t="s">
        <v>230</v>
      </c>
      <c r="Q267" s="90" t="s">
        <v>230</v>
      </c>
      <c r="R267" s="90" t="s">
        <v>230</v>
      </c>
      <c r="S267" s="90" t="s">
        <v>230</v>
      </c>
      <c r="T267" s="90" t="s">
        <v>230</v>
      </c>
      <c r="U267" s="90" t="s">
        <v>230</v>
      </c>
      <c r="V267" s="90" t="s">
        <v>230</v>
      </c>
      <c r="W267" s="92" t="s">
        <v>230</v>
      </c>
      <c r="X267" s="92" t="s">
        <v>230</v>
      </c>
      <c r="Y267" s="92" t="s">
        <v>230</v>
      </c>
      <c r="Z267" s="41"/>
    </row>
    <row r="268" spans="1:26" ht="14.25" customHeight="1">
      <c r="A268" s="180" t="s">
        <v>822</v>
      </c>
      <c r="B268" s="132"/>
      <c r="C268" s="132"/>
      <c r="D268" s="132"/>
      <c r="E268" s="132"/>
      <c r="F268" s="132"/>
      <c r="G268" s="132"/>
      <c r="H268" s="132"/>
      <c r="I268" s="132"/>
      <c r="J268" s="132"/>
      <c r="K268" s="132"/>
      <c r="M268" s="132">
        <v>2221.2</v>
      </c>
      <c r="N268" s="132">
        <v>2896.5</v>
      </c>
      <c r="O268" s="132">
        <v>3211.9</v>
      </c>
      <c r="P268" s="132">
        <v>1037.9</v>
      </c>
      <c r="Q268" s="132">
        <v>1404.937696834412</v>
      </c>
      <c r="R268" s="132">
        <v>1221.7453004997378</v>
      </c>
      <c r="S268" s="90">
        <v>1233.7164083407415</v>
      </c>
      <c r="T268" s="92">
        <v>27103.567814297654</v>
      </c>
      <c r="U268" s="90">
        <v>28696.05744055793</v>
      </c>
      <c r="V268" s="90">
        <v>25795.2</v>
      </c>
      <c r="W268" s="92">
        <v>28396.9</v>
      </c>
      <c r="X268" s="92">
        <v>29016.2</v>
      </c>
      <c r="Y268" s="92">
        <v>31921.1</v>
      </c>
      <c r="Z268" s="41"/>
    </row>
    <row r="269" spans="1:26" ht="25.5" customHeight="1">
      <c r="A269" s="180" t="s">
        <v>823</v>
      </c>
      <c r="B269" s="132"/>
      <c r="C269" s="132"/>
      <c r="D269" s="132"/>
      <c r="E269" s="132"/>
      <c r="F269" s="132"/>
      <c r="G269" s="132"/>
      <c r="H269" s="132"/>
      <c r="I269" s="132"/>
      <c r="J269" s="132"/>
      <c r="K269" s="132"/>
      <c r="M269" s="90" t="s">
        <v>230</v>
      </c>
      <c r="N269" s="90" t="s">
        <v>230</v>
      </c>
      <c r="O269" s="90" t="s">
        <v>230</v>
      </c>
      <c r="P269" s="90" t="s">
        <v>230</v>
      </c>
      <c r="Q269" s="90" t="s">
        <v>230</v>
      </c>
      <c r="R269" s="90" t="s">
        <v>230</v>
      </c>
      <c r="S269" s="90" t="s">
        <v>230</v>
      </c>
      <c r="T269" s="92" t="s">
        <v>230</v>
      </c>
      <c r="U269" s="90" t="s">
        <v>230</v>
      </c>
      <c r="V269" s="90" t="s">
        <v>230</v>
      </c>
      <c r="W269" s="92" t="s">
        <v>230</v>
      </c>
      <c r="X269" s="92" t="s">
        <v>230</v>
      </c>
      <c r="Y269" s="92" t="s">
        <v>230</v>
      </c>
      <c r="Z269" s="41"/>
    </row>
    <row r="270" spans="1:26" ht="12.75">
      <c r="A270" s="180" t="s">
        <v>824</v>
      </c>
      <c r="B270" s="132"/>
      <c r="C270" s="132"/>
      <c r="D270" s="132"/>
      <c r="E270" s="132"/>
      <c r="F270" s="132"/>
      <c r="G270" s="132"/>
      <c r="H270" s="132"/>
      <c r="I270" s="132"/>
      <c r="J270" s="132"/>
      <c r="K270" s="132"/>
      <c r="M270" s="132">
        <v>11672</v>
      </c>
      <c r="N270" s="132">
        <v>13377.1</v>
      </c>
      <c r="O270" s="132">
        <v>10053.2</v>
      </c>
      <c r="P270" s="132">
        <v>9174.9</v>
      </c>
      <c r="Q270" s="132">
        <v>7514.67375375183</v>
      </c>
      <c r="R270" s="132">
        <v>5599.648666508376</v>
      </c>
      <c r="S270" s="90">
        <v>6348.705071499105</v>
      </c>
      <c r="T270" s="92">
        <v>9821.469676279683</v>
      </c>
      <c r="U270" s="90">
        <v>10420.546462784996</v>
      </c>
      <c r="V270" s="90">
        <v>9954.6</v>
      </c>
      <c r="W270" s="92">
        <v>10400.7</v>
      </c>
      <c r="X270" s="92">
        <v>11250</v>
      </c>
      <c r="Y270" s="92">
        <v>11203.4</v>
      </c>
      <c r="Z270" s="41"/>
    </row>
    <row r="271" spans="1:26" ht="12.75">
      <c r="A271" s="180" t="s">
        <v>825</v>
      </c>
      <c r="B271" s="132"/>
      <c r="C271" s="132"/>
      <c r="D271" s="132"/>
      <c r="E271" s="132"/>
      <c r="F271" s="132"/>
      <c r="G271" s="132"/>
      <c r="H271" s="132"/>
      <c r="I271" s="132"/>
      <c r="J271" s="132"/>
      <c r="K271" s="132"/>
      <c r="M271" s="132">
        <v>22320.2</v>
      </c>
      <c r="N271" s="132">
        <v>25546.6</v>
      </c>
      <c r="O271" s="132">
        <v>33125.9</v>
      </c>
      <c r="P271" s="132">
        <v>22349.5</v>
      </c>
      <c r="Q271" s="132">
        <v>25723.495569664134</v>
      </c>
      <c r="R271" s="132">
        <v>28609.04875917949</v>
      </c>
      <c r="S271" s="90">
        <v>29256.764991808905</v>
      </c>
      <c r="T271" s="92">
        <v>23118.208997461967</v>
      </c>
      <c r="U271" s="90">
        <v>23290.714622682608</v>
      </c>
      <c r="V271" s="90">
        <v>25938.7</v>
      </c>
      <c r="W271" s="92">
        <v>26724.6</v>
      </c>
      <c r="X271" s="92">
        <v>26535.3</v>
      </c>
      <c r="Y271" s="92">
        <v>29337.9</v>
      </c>
      <c r="Z271" s="41"/>
    </row>
    <row r="272" spans="1:26" ht="27.75" customHeight="1">
      <c r="A272" s="181" t="s">
        <v>826</v>
      </c>
      <c r="B272" s="132"/>
      <c r="C272" s="132"/>
      <c r="D272" s="132"/>
      <c r="E272" s="132"/>
      <c r="F272" s="132"/>
      <c r="G272" s="132"/>
      <c r="H272" s="132"/>
      <c r="I272" s="132"/>
      <c r="J272" s="132"/>
      <c r="K272" s="132"/>
      <c r="M272" s="132">
        <v>94758.4</v>
      </c>
      <c r="N272" s="132">
        <v>109184</v>
      </c>
      <c r="O272" s="132">
        <v>103869.7</v>
      </c>
      <c r="P272" s="132">
        <v>102231.7</v>
      </c>
      <c r="Q272" s="132">
        <v>114610.7712008956</v>
      </c>
      <c r="R272" s="132">
        <v>140871.3987579059</v>
      </c>
      <c r="S272" s="90">
        <v>169465.48796995918</v>
      </c>
      <c r="T272" s="92">
        <v>145382.25061167858</v>
      </c>
      <c r="U272" s="90">
        <v>152877.92002905637</v>
      </c>
      <c r="V272" s="90">
        <v>163453.5</v>
      </c>
      <c r="W272" s="92">
        <v>180234.2</v>
      </c>
      <c r="X272" s="92">
        <v>191321.1</v>
      </c>
      <c r="Y272" s="92">
        <v>218755.4</v>
      </c>
      <c r="Z272" s="41"/>
    </row>
    <row r="273" spans="1:26" ht="15.75" customHeight="1">
      <c r="A273" s="181" t="s">
        <v>827</v>
      </c>
      <c r="B273" s="132"/>
      <c r="C273" s="132"/>
      <c r="D273" s="132"/>
      <c r="E273" s="132"/>
      <c r="F273" s="132"/>
      <c r="G273" s="132"/>
      <c r="H273" s="132"/>
      <c r="I273" s="132"/>
      <c r="J273" s="132"/>
      <c r="K273" s="132"/>
      <c r="M273" s="132"/>
      <c r="N273" s="132"/>
      <c r="O273" s="132"/>
      <c r="P273" s="132"/>
      <c r="Q273" s="132"/>
      <c r="R273" s="132"/>
      <c r="S273" s="90"/>
      <c r="T273" s="90"/>
      <c r="U273" s="90" t="s">
        <v>230</v>
      </c>
      <c r="V273" s="90" t="s">
        <v>230</v>
      </c>
      <c r="W273" s="92">
        <v>0</v>
      </c>
      <c r="X273" s="92" t="s">
        <v>230</v>
      </c>
      <c r="Y273" s="92" t="s">
        <v>230</v>
      </c>
      <c r="Z273" s="41"/>
    </row>
    <row r="274" spans="1:26" ht="12.75">
      <c r="A274" s="169" t="s">
        <v>837</v>
      </c>
      <c r="B274" s="132"/>
      <c r="C274" s="132"/>
      <c r="D274" s="132"/>
      <c r="E274" s="132"/>
      <c r="F274" s="132"/>
      <c r="G274" s="132"/>
      <c r="H274" s="132"/>
      <c r="I274" s="132"/>
      <c r="J274" s="132"/>
      <c r="K274" s="132"/>
      <c r="M274" s="184">
        <v>139280.7</v>
      </c>
      <c r="N274" s="184">
        <v>160452.5</v>
      </c>
      <c r="O274" s="184">
        <v>157713.2</v>
      </c>
      <c r="P274" s="184">
        <v>145229</v>
      </c>
      <c r="Q274" s="184">
        <v>160783.76820124072</v>
      </c>
      <c r="R274" s="184">
        <v>189076.37557044768</v>
      </c>
      <c r="S274" s="185">
        <v>220440.11856099105</v>
      </c>
      <c r="T274" s="185">
        <v>217367.98035611474</v>
      </c>
      <c r="U274" s="185">
        <v>225881.40690387317</v>
      </c>
      <c r="V274" s="185">
        <v>236516.9</v>
      </c>
      <c r="W274" s="185">
        <v>258321.9</v>
      </c>
      <c r="X274" s="185">
        <v>269308.2</v>
      </c>
      <c r="Y274" s="185">
        <v>301492.8</v>
      </c>
      <c r="Z274" s="41"/>
    </row>
    <row r="275" spans="1:22" ht="25.5" customHeight="1">
      <c r="A275" s="187" t="s">
        <v>847</v>
      </c>
      <c r="B275" s="132"/>
      <c r="C275" s="132"/>
      <c r="D275" s="132"/>
      <c r="E275" s="132"/>
      <c r="F275" s="132"/>
      <c r="G275" s="132"/>
      <c r="H275" s="132"/>
      <c r="I275" s="132"/>
      <c r="J275" s="132"/>
      <c r="K275" s="132"/>
      <c r="U275" s="41"/>
      <c r="V275" s="41"/>
    </row>
    <row r="276" spans="1:22" ht="11.25" customHeight="1">
      <c r="A276" s="82" t="s">
        <v>842</v>
      </c>
      <c r="B276" s="132"/>
      <c r="C276" s="132"/>
      <c r="D276" s="132"/>
      <c r="E276" s="132"/>
      <c r="F276" s="132"/>
      <c r="G276" s="132"/>
      <c r="H276" s="132"/>
      <c r="I276" s="132"/>
      <c r="J276" s="132"/>
      <c r="K276" s="132"/>
      <c r="L276" s="182"/>
      <c r="M276" s="182"/>
      <c r="N276" s="182"/>
      <c r="O276" s="182"/>
      <c r="P276" s="182"/>
      <c r="Q276" s="182"/>
      <c r="R276" s="182"/>
      <c r="U276" s="41"/>
      <c r="V276" s="41"/>
    </row>
    <row r="277" spans="1:26" ht="14.25" customHeight="1">
      <c r="A277" s="180" t="s">
        <v>815</v>
      </c>
      <c r="B277" s="132"/>
      <c r="C277" s="132"/>
      <c r="D277" s="132"/>
      <c r="E277" s="132"/>
      <c r="F277" s="132"/>
      <c r="G277" s="132"/>
      <c r="H277" s="132"/>
      <c r="I277" s="132"/>
      <c r="J277" s="132"/>
      <c r="K277" s="132"/>
      <c r="M277" s="132">
        <v>178589.1</v>
      </c>
      <c r="N277" s="132">
        <v>252565.9</v>
      </c>
      <c r="O277" s="132">
        <v>327236.9</v>
      </c>
      <c r="P277" s="132">
        <v>353324.4</v>
      </c>
      <c r="Q277" s="132">
        <v>413879.1119599744</v>
      </c>
      <c r="R277" s="132">
        <v>562399.6847643489</v>
      </c>
      <c r="S277" s="90">
        <v>701719.2257360346</v>
      </c>
      <c r="T277" s="90">
        <v>618082.8790206503</v>
      </c>
      <c r="U277" s="90">
        <v>504519.35195351386</v>
      </c>
      <c r="V277" s="92">
        <v>755267.6</v>
      </c>
      <c r="W277" s="90">
        <v>811629.6</v>
      </c>
      <c r="X277" s="90">
        <v>898196.7</v>
      </c>
      <c r="Y277" s="90">
        <v>1174188.6</v>
      </c>
      <c r="Z277" s="41"/>
    </row>
    <row r="278" spans="1:26" ht="12.75">
      <c r="A278" s="180" t="s">
        <v>816</v>
      </c>
      <c r="B278" s="132"/>
      <c r="C278" s="132"/>
      <c r="D278" s="132"/>
      <c r="E278" s="132"/>
      <c r="F278" s="132"/>
      <c r="G278" s="132"/>
      <c r="H278" s="132"/>
      <c r="I278" s="132"/>
      <c r="J278" s="132"/>
      <c r="K278" s="132"/>
      <c r="M278" s="132">
        <v>23257.073679542405</v>
      </c>
      <c r="N278" s="132">
        <v>52653.6</v>
      </c>
      <c r="O278" s="132">
        <v>56606.3</v>
      </c>
      <c r="P278" s="132">
        <v>47935.7</v>
      </c>
      <c r="Q278" s="132">
        <v>50579.94295961563</v>
      </c>
      <c r="R278" s="132">
        <v>54001.80471087359</v>
      </c>
      <c r="S278" s="90">
        <v>53769.48233069441</v>
      </c>
      <c r="T278" s="90">
        <v>68115.63284009296</v>
      </c>
      <c r="U278" s="90">
        <v>84015.97521924315</v>
      </c>
      <c r="V278" s="92">
        <v>81716.6</v>
      </c>
      <c r="W278" s="90">
        <v>84421</v>
      </c>
      <c r="X278" s="90">
        <v>91420.6</v>
      </c>
      <c r="Y278" s="90">
        <v>115583.9</v>
      </c>
      <c r="Z278" s="41"/>
    </row>
    <row r="279" spans="1:26" ht="12.75">
      <c r="A279" s="180" t="s">
        <v>446</v>
      </c>
      <c r="B279" s="132"/>
      <c r="C279" s="132"/>
      <c r="D279" s="132"/>
      <c r="E279" s="132"/>
      <c r="F279" s="132"/>
      <c r="G279" s="132"/>
      <c r="H279" s="132"/>
      <c r="I279" s="132"/>
      <c r="J279" s="132"/>
      <c r="K279" s="132"/>
      <c r="M279" s="132">
        <v>637459.6741229204</v>
      </c>
      <c r="N279" s="132">
        <v>768608</v>
      </c>
      <c r="O279" s="132">
        <v>1411499.3</v>
      </c>
      <c r="P279" s="132">
        <v>2063836.7</v>
      </c>
      <c r="Q279" s="132">
        <v>2508725.008905547</v>
      </c>
      <c r="R279" s="132">
        <v>2864427.3871205146</v>
      </c>
      <c r="S279" s="90">
        <v>3284442.028142212</v>
      </c>
      <c r="T279" s="90">
        <v>2885290.667005133</v>
      </c>
      <c r="U279" s="90">
        <v>3842594.729700892</v>
      </c>
      <c r="V279" s="92">
        <v>4917628.1</v>
      </c>
      <c r="W279" s="90">
        <v>5580756.2</v>
      </c>
      <c r="X279" s="90">
        <v>5791387.7</v>
      </c>
      <c r="Y279" s="90">
        <v>6161363.8</v>
      </c>
      <c r="Z279" s="41"/>
    </row>
    <row r="280" spans="1:26" ht="12.75">
      <c r="A280" s="180" t="s">
        <v>433</v>
      </c>
      <c r="B280" s="132"/>
      <c r="C280" s="132"/>
      <c r="D280" s="132"/>
      <c r="E280" s="132"/>
      <c r="F280" s="132"/>
      <c r="G280" s="132"/>
      <c r="H280" s="132"/>
      <c r="I280" s="132"/>
      <c r="J280" s="132"/>
      <c r="K280" s="132"/>
      <c r="M280" s="132">
        <v>1563234.6</v>
      </c>
      <c r="N280" s="132">
        <v>1855839</v>
      </c>
      <c r="O280" s="132">
        <v>2553838.6</v>
      </c>
      <c r="P280" s="132">
        <v>3323171.2</v>
      </c>
      <c r="Q280" s="132">
        <v>4039959.4844380016</v>
      </c>
      <c r="R280" s="132">
        <v>4923325.556477061</v>
      </c>
      <c r="S280" s="90">
        <v>6055796.026237908</v>
      </c>
      <c r="T280" s="90">
        <v>4921506.104954987</v>
      </c>
      <c r="U280" s="90">
        <v>5836417.075754349</v>
      </c>
      <c r="V280" s="92">
        <v>6763605.1</v>
      </c>
      <c r="W280" s="90">
        <v>7587755.2</v>
      </c>
      <c r="X280" s="90">
        <v>8166145.8</v>
      </c>
      <c r="Y280" s="90">
        <v>9104439.2</v>
      </c>
      <c r="Z280" s="41"/>
    </row>
    <row r="281" spans="1:26" ht="12.75">
      <c r="A281" s="180" t="s">
        <v>817</v>
      </c>
      <c r="B281" s="132"/>
      <c r="C281" s="132"/>
      <c r="D281" s="132"/>
      <c r="E281" s="132"/>
      <c r="F281" s="132"/>
      <c r="G281" s="132"/>
      <c r="H281" s="132"/>
      <c r="I281" s="132"/>
      <c r="J281" s="132"/>
      <c r="K281" s="132"/>
      <c r="M281" s="132">
        <v>349452.94490943576</v>
      </c>
      <c r="N281" s="132">
        <v>414074.4</v>
      </c>
      <c r="O281" s="132">
        <v>546841.3</v>
      </c>
      <c r="P281" s="132">
        <v>608002.6</v>
      </c>
      <c r="Q281" s="132">
        <v>726628.1502202635</v>
      </c>
      <c r="R281" s="132">
        <v>855594.3652407284</v>
      </c>
      <c r="S281" s="90">
        <v>1033694.6621332939</v>
      </c>
      <c r="T281" s="90">
        <v>1388437.0598321338</v>
      </c>
      <c r="U281" s="90">
        <v>1526620.1049920884</v>
      </c>
      <c r="V281" s="92">
        <v>1733125.2</v>
      </c>
      <c r="W281" s="90">
        <v>1776343.1</v>
      </c>
      <c r="X281" s="90">
        <v>1920147.5</v>
      </c>
      <c r="Y281" s="90">
        <v>1949778</v>
      </c>
      <c r="Z281" s="41"/>
    </row>
    <row r="282" spans="1:26" ht="12.75">
      <c r="A282" s="180" t="s">
        <v>435</v>
      </c>
      <c r="B282" s="132"/>
      <c r="C282" s="132"/>
      <c r="D282" s="132"/>
      <c r="E282" s="132"/>
      <c r="F282" s="132"/>
      <c r="G282" s="132"/>
      <c r="H282" s="132"/>
      <c r="I282" s="132"/>
      <c r="J282" s="132"/>
      <c r="K282" s="132"/>
      <c r="M282" s="132">
        <v>464914.6545179453</v>
      </c>
      <c r="N282" s="132">
        <v>644602.7</v>
      </c>
      <c r="O282" s="132">
        <v>767615.3</v>
      </c>
      <c r="P282" s="132">
        <v>893552.4</v>
      </c>
      <c r="Q282" s="132">
        <v>1095588.4335883812</v>
      </c>
      <c r="R282" s="132">
        <v>1485551.251851953</v>
      </c>
      <c r="S282" s="90">
        <v>2040607.4962539081</v>
      </c>
      <c r="T282" s="90">
        <v>1905439.2830703708</v>
      </c>
      <c r="U282" s="90">
        <v>2388161.7874520496</v>
      </c>
      <c r="V282" s="92">
        <v>3731933.4</v>
      </c>
      <c r="W282" s="90">
        <v>4037586.4</v>
      </c>
      <c r="X282" s="90">
        <v>4037962.9</v>
      </c>
      <c r="Y282" s="90">
        <v>4075949.7</v>
      </c>
      <c r="Z282" s="41"/>
    </row>
    <row r="283" spans="1:26" ht="38.25">
      <c r="A283" s="180" t="s">
        <v>818</v>
      </c>
      <c r="B283" s="132"/>
      <c r="C283" s="132"/>
      <c r="D283" s="132"/>
      <c r="E283" s="132"/>
      <c r="F283" s="132"/>
      <c r="G283" s="132"/>
      <c r="H283" s="132"/>
      <c r="I283" s="132"/>
      <c r="J283" s="132"/>
      <c r="K283" s="132"/>
      <c r="M283" s="132">
        <v>1674795.2880491973</v>
      </c>
      <c r="N283" s="132">
        <v>1999227.8</v>
      </c>
      <c r="O283" s="132">
        <v>2311307.6</v>
      </c>
      <c r="P283" s="132">
        <v>2748555.5</v>
      </c>
      <c r="Q283" s="132">
        <v>3577346.4762265733</v>
      </c>
      <c r="R283" s="132">
        <v>4501383.491000809</v>
      </c>
      <c r="S283" s="90">
        <v>5898858.015798037</v>
      </c>
      <c r="T283" s="90">
        <v>4671449.104780966</v>
      </c>
      <c r="U283" s="90">
        <v>6725754.709750452</v>
      </c>
      <c r="V283" s="92">
        <v>7536662.5</v>
      </c>
      <c r="W283" s="90">
        <v>8202139</v>
      </c>
      <c r="X283" s="90">
        <v>8342295.4</v>
      </c>
      <c r="Y283" s="90">
        <v>9183887.9</v>
      </c>
      <c r="Z283" s="41"/>
    </row>
    <row r="284" spans="1:26" ht="12.75">
      <c r="A284" s="180" t="s">
        <v>819</v>
      </c>
      <c r="B284" s="132"/>
      <c r="C284" s="132"/>
      <c r="D284" s="132"/>
      <c r="E284" s="132"/>
      <c r="F284" s="132"/>
      <c r="G284" s="132"/>
      <c r="H284" s="132"/>
      <c r="I284" s="132"/>
      <c r="J284" s="132"/>
      <c r="K284" s="132"/>
      <c r="M284" s="132">
        <v>66492.48329475494</v>
      </c>
      <c r="N284" s="132">
        <v>77508.1</v>
      </c>
      <c r="O284" s="132">
        <v>117188.2</v>
      </c>
      <c r="P284" s="132">
        <v>129388.8</v>
      </c>
      <c r="Q284" s="132">
        <v>150490.43166807084</v>
      </c>
      <c r="R284" s="132">
        <v>199942.54705383664</v>
      </c>
      <c r="S284" s="90">
        <v>253174.9655391902</v>
      </c>
      <c r="T284" s="90">
        <v>238806.85903850792</v>
      </c>
      <c r="U284" s="90">
        <v>298741.38819929276</v>
      </c>
      <c r="V284" s="92">
        <v>344887</v>
      </c>
      <c r="W284" s="90">
        <v>389707.5</v>
      </c>
      <c r="X284" s="90">
        <v>428141.6</v>
      </c>
      <c r="Y284" s="90">
        <v>463823.3</v>
      </c>
      <c r="Z284" s="41"/>
    </row>
    <row r="285" spans="1:26" ht="12.75">
      <c r="A285" s="180" t="s">
        <v>820</v>
      </c>
      <c r="B285" s="132"/>
      <c r="C285" s="132"/>
      <c r="D285" s="132"/>
      <c r="E285" s="132"/>
      <c r="F285" s="132"/>
      <c r="G285" s="132"/>
      <c r="H285" s="132"/>
      <c r="I285" s="132"/>
      <c r="J285" s="132"/>
      <c r="K285" s="132"/>
      <c r="M285" s="132">
        <v>929734.2136618915</v>
      </c>
      <c r="N285" s="132">
        <v>1188477.6</v>
      </c>
      <c r="O285" s="132">
        <v>1586916.9</v>
      </c>
      <c r="P285" s="132">
        <v>1823878.5</v>
      </c>
      <c r="Q285" s="132">
        <v>2147807.1581244576</v>
      </c>
      <c r="R285" s="132">
        <v>2611610.455553849</v>
      </c>
      <c r="S285" s="90">
        <v>3073426.7499831016</v>
      </c>
      <c r="T285" s="90">
        <v>3040815.165138286</v>
      </c>
      <c r="U285" s="90">
        <v>3407329.7718668366</v>
      </c>
      <c r="V285" s="92">
        <v>3755282.9</v>
      </c>
      <c r="W285" s="90">
        <v>4268938.1</v>
      </c>
      <c r="X285" s="90">
        <v>4607930.1</v>
      </c>
      <c r="Y285" s="90">
        <v>4643241.7</v>
      </c>
      <c r="Z285" s="41"/>
    </row>
    <row r="286" spans="1:26" ht="12.75">
      <c r="A286" s="180" t="s">
        <v>821</v>
      </c>
      <c r="B286" s="132"/>
      <c r="C286" s="132"/>
      <c r="D286" s="132"/>
      <c r="E286" s="132"/>
      <c r="F286" s="132"/>
      <c r="G286" s="132"/>
      <c r="H286" s="132"/>
      <c r="I286" s="132"/>
      <c r="J286" s="132"/>
      <c r="K286" s="132"/>
      <c r="M286" s="132">
        <v>1915.9</v>
      </c>
      <c r="N286" s="132">
        <v>-0.3</v>
      </c>
      <c r="O286" s="90" t="s">
        <v>230</v>
      </c>
      <c r="P286" s="90" t="s">
        <v>230</v>
      </c>
      <c r="Q286" s="90" t="s">
        <v>230</v>
      </c>
      <c r="R286" s="90" t="s">
        <v>230</v>
      </c>
      <c r="S286" s="90" t="s">
        <v>230</v>
      </c>
      <c r="T286" s="92" t="s">
        <v>230</v>
      </c>
      <c r="U286" s="92" t="s">
        <v>230</v>
      </c>
      <c r="V286" s="92" t="s">
        <v>230</v>
      </c>
      <c r="W286" s="90" t="s">
        <v>230</v>
      </c>
      <c r="X286" s="90" t="s">
        <v>230</v>
      </c>
      <c r="Y286" s="90" t="s">
        <v>230</v>
      </c>
      <c r="Z286" s="41"/>
    </row>
    <row r="287" spans="1:26" ht="15.75" customHeight="1">
      <c r="A287" s="180" t="s">
        <v>822</v>
      </c>
      <c r="B287" s="132"/>
      <c r="C287" s="132"/>
      <c r="D287" s="132"/>
      <c r="E287" s="132"/>
      <c r="F287" s="132"/>
      <c r="G287" s="132"/>
      <c r="H287" s="132"/>
      <c r="I287" s="132"/>
      <c r="J287" s="132"/>
      <c r="K287" s="132"/>
      <c r="M287" s="132">
        <v>830454.582034728</v>
      </c>
      <c r="N287" s="132">
        <v>1044536.3</v>
      </c>
      <c r="O287" s="132">
        <v>1032166.2</v>
      </c>
      <c r="P287" s="132">
        <v>1344460.7</v>
      </c>
      <c r="Q287" s="132">
        <v>1682267.108159244</v>
      </c>
      <c r="R287" s="132">
        <v>2409008.5831393767</v>
      </c>
      <c r="S287" s="90">
        <v>3157386.891067644</v>
      </c>
      <c r="T287" s="90">
        <v>3325127.2928935243</v>
      </c>
      <c r="U287" s="90">
        <v>3662782.785220349</v>
      </c>
      <c r="V287" s="92">
        <v>4531653.9</v>
      </c>
      <c r="W287" s="90">
        <v>5025145.6</v>
      </c>
      <c r="X287" s="90">
        <v>5257477.3</v>
      </c>
      <c r="Y287" s="90">
        <v>5506414.9</v>
      </c>
      <c r="Z287" s="41"/>
    </row>
    <row r="288" spans="1:26" ht="27" customHeight="1">
      <c r="A288" s="180" t="s">
        <v>823</v>
      </c>
      <c r="B288" s="132"/>
      <c r="C288" s="132"/>
      <c r="D288" s="132"/>
      <c r="E288" s="132"/>
      <c r="F288" s="132"/>
      <c r="G288" s="132"/>
      <c r="H288" s="132"/>
      <c r="I288" s="132"/>
      <c r="J288" s="132"/>
      <c r="K288" s="132"/>
      <c r="M288" s="132">
        <v>10579</v>
      </c>
      <c r="N288" s="132">
        <v>18556.8</v>
      </c>
      <c r="O288" s="90" t="s">
        <v>230</v>
      </c>
      <c r="P288" s="90" t="s">
        <v>230</v>
      </c>
      <c r="Q288" s="90" t="s">
        <v>230</v>
      </c>
      <c r="R288" s="90" t="s">
        <v>230</v>
      </c>
      <c r="S288" s="90" t="s">
        <v>230</v>
      </c>
      <c r="T288" s="92" t="s">
        <v>230</v>
      </c>
      <c r="U288" s="92" t="s">
        <v>230</v>
      </c>
      <c r="V288" s="92" t="s">
        <v>230</v>
      </c>
      <c r="W288" s="90" t="s">
        <v>230</v>
      </c>
      <c r="X288" s="90" t="s">
        <v>230</v>
      </c>
      <c r="Y288" s="90" t="s">
        <v>230</v>
      </c>
      <c r="Z288" s="41"/>
    </row>
    <row r="289" spans="1:26" ht="12.75">
      <c r="A289" s="180" t="s">
        <v>824</v>
      </c>
      <c r="B289" s="132"/>
      <c r="C289" s="132"/>
      <c r="D289" s="132"/>
      <c r="E289" s="132"/>
      <c r="F289" s="132"/>
      <c r="G289" s="132"/>
      <c r="H289" s="132"/>
      <c r="I289" s="132"/>
      <c r="J289" s="132"/>
      <c r="K289" s="132"/>
      <c r="M289" s="132">
        <v>43550.52383718636</v>
      </c>
      <c r="N289" s="132">
        <v>50693.2</v>
      </c>
      <c r="O289" s="132">
        <v>64932.5</v>
      </c>
      <c r="P289" s="132">
        <v>80953.2</v>
      </c>
      <c r="Q289" s="132">
        <v>101361.77241998202</v>
      </c>
      <c r="R289" s="132">
        <v>125658.8643932107</v>
      </c>
      <c r="S289" s="90">
        <v>159860.3290498656</v>
      </c>
      <c r="T289" s="90">
        <v>169894.37590811253</v>
      </c>
      <c r="U289" s="90">
        <v>122495.43481601539</v>
      </c>
      <c r="V289" s="92">
        <v>109610.7</v>
      </c>
      <c r="W289" s="90">
        <v>127244.5</v>
      </c>
      <c r="X289" s="90">
        <v>117818.8</v>
      </c>
      <c r="Y289" s="90">
        <v>120512</v>
      </c>
      <c r="Z289" s="41"/>
    </row>
    <row r="290" spans="1:26" ht="12.75">
      <c r="A290" s="180" t="s">
        <v>825</v>
      </c>
      <c r="B290" s="132"/>
      <c r="C290" s="132"/>
      <c r="D290" s="132"/>
      <c r="E290" s="132"/>
      <c r="F290" s="132"/>
      <c r="G290" s="132"/>
      <c r="H290" s="132"/>
      <c r="I290" s="132"/>
      <c r="J290" s="132"/>
      <c r="K290" s="132"/>
      <c r="M290" s="132">
        <v>51793.770163953275</v>
      </c>
      <c r="N290" s="132">
        <v>74747.1</v>
      </c>
      <c r="O290" s="132">
        <v>84343.3</v>
      </c>
      <c r="P290" s="132">
        <v>105447.8</v>
      </c>
      <c r="Q290" s="132">
        <v>123243.43547934557</v>
      </c>
      <c r="R290" s="132">
        <v>147225.5492265696</v>
      </c>
      <c r="S290" s="90">
        <v>189499.66614493573</v>
      </c>
      <c r="T290" s="90">
        <v>218345.2604265176</v>
      </c>
      <c r="U290" s="90">
        <v>193959.14529246502</v>
      </c>
      <c r="V290" s="92">
        <v>203516.5</v>
      </c>
      <c r="W290" s="90">
        <v>199881.4</v>
      </c>
      <c r="X290" s="90">
        <v>206939.2</v>
      </c>
      <c r="Y290" s="90">
        <v>224307.5</v>
      </c>
      <c r="Z290" s="41"/>
    </row>
    <row r="291" spans="1:26" ht="28.5" customHeight="1">
      <c r="A291" s="181" t="s">
        <v>826</v>
      </c>
      <c r="B291" s="132"/>
      <c r="C291" s="132"/>
      <c r="D291" s="132"/>
      <c r="E291" s="132"/>
      <c r="F291" s="132"/>
      <c r="G291" s="132"/>
      <c r="H291" s="132"/>
      <c r="I291" s="132"/>
      <c r="J291" s="132"/>
      <c r="K291" s="132"/>
      <c r="M291" s="132">
        <v>100620.60499047868</v>
      </c>
      <c r="N291" s="132">
        <v>119581.4</v>
      </c>
      <c r="O291" s="132">
        <v>168919.3</v>
      </c>
      <c r="P291" s="132">
        <v>203768.4</v>
      </c>
      <c r="Q291" s="132">
        <v>273256.51935694634</v>
      </c>
      <c r="R291" s="132">
        <v>353262.3733693795</v>
      </c>
      <c r="S291" s="90">
        <v>408999.42248330615</v>
      </c>
      <c r="T291" s="90">
        <v>347871.82394776604</v>
      </c>
      <c r="U291" s="90">
        <v>377500.0509533146</v>
      </c>
      <c r="V291" s="92">
        <v>413269.1</v>
      </c>
      <c r="W291" s="90">
        <v>404529.5</v>
      </c>
      <c r="X291" s="90">
        <v>457754</v>
      </c>
      <c r="Y291" s="90">
        <v>441332.1</v>
      </c>
      <c r="Z291" s="41"/>
    </row>
    <row r="292" spans="1:26" ht="15.75" customHeight="1">
      <c r="A292" s="181" t="s">
        <v>827</v>
      </c>
      <c r="B292" s="132"/>
      <c r="C292" s="132"/>
      <c r="D292" s="132"/>
      <c r="E292" s="132"/>
      <c r="F292" s="132"/>
      <c r="G292" s="132"/>
      <c r="H292" s="132"/>
      <c r="I292" s="132"/>
      <c r="J292" s="132"/>
      <c r="K292" s="132"/>
      <c r="M292" s="132"/>
      <c r="N292" s="132"/>
      <c r="O292" s="132"/>
      <c r="P292" s="132"/>
      <c r="Q292" s="132"/>
      <c r="R292" s="132"/>
      <c r="S292" s="90"/>
      <c r="T292" s="90"/>
      <c r="U292" s="92" t="s">
        <v>230</v>
      </c>
      <c r="V292" s="92" t="s">
        <v>230</v>
      </c>
      <c r="W292" s="90" t="s">
        <v>230</v>
      </c>
      <c r="X292" s="90" t="s">
        <v>230</v>
      </c>
      <c r="Y292" s="90" t="s">
        <v>230</v>
      </c>
      <c r="Z292" s="41"/>
    </row>
    <row r="293" spans="1:26" ht="12.75">
      <c r="A293" s="169" t="s">
        <v>837</v>
      </c>
      <c r="B293" s="132"/>
      <c r="C293" s="132"/>
      <c r="D293" s="132"/>
      <c r="E293" s="132"/>
      <c r="F293" s="132"/>
      <c r="G293" s="132"/>
      <c r="H293" s="132"/>
      <c r="I293" s="132"/>
      <c r="J293" s="132"/>
      <c r="K293" s="132"/>
      <c r="M293" s="184">
        <v>6926844.511771353</v>
      </c>
      <c r="N293" s="184">
        <v>8561671.7</v>
      </c>
      <c r="O293" s="184">
        <v>11029411.6</v>
      </c>
      <c r="P293" s="184">
        <v>13726276</v>
      </c>
      <c r="Q293" s="184">
        <v>16891133.033506405</v>
      </c>
      <c r="R293" s="184">
        <v>21093391.913902514</v>
      </c>
      <c r="S293" s="185">
        <v>26311234.96090013</v>
      </c>
      <c r="T293" s="185">
        <v>23799181.508857045</v>
      </c>
      <c r="U293" s="185">
        <v>28970892.31109386</v>
      </c>
      <c r="V293" s="185">
        <v>34878158.7</v>
      </c>
      <c r="W293" s="185">
        <v>38496077.1</v>
      </c>
      <c r="X293" s="185">
        <v>40323617.6</v>
      </c>
      <c r="Y293" s="185">
        <v>43164822.6</v>
      </c>
      <c r="Z293" s="41"/>
    </row>
    <row r="294" spans="1:18" ht="12.75">
      <c r="A294" s="82" t="s">
        <v>843</v>
      </c>
      <c r="B294" s="132"/>
      <c r="C294" s="132"/>
      <c r="D294" s="132"/>
      <c r="E294" s="132"/>
      <c r="F294" s="132"/>
      <c r="G294" s="132"/>
      <c r="H294" s="132"/>
      <c r="I294" s="132"/>
      <c r="J294" s="132"/>
      <c r="K294" s="132"/>
      <c r="L294" s="182"/>
      <c r="M294" s="182"/>
      <c r="N294" s="182"/>
      <c r="O294" s="182"/>
      <c r="P294" s="182"/>
      <c r="Q294" s="182"/>
      <c r="R294" s="182"/>
    </row>
    <row r="295" spans="1:26" ht="14.25" customHeight="1">
      <c r="A295" s="180" t="s">
        <v>815</v>
      </c>
      <c r="B295" s="132"/>
      <c r="C295" s="132"/>
      <c r="D295" s="132"/>
      <c r="E295" s="132"/>
      <c r="F295" s="132"/>
      <c r="G295" s="132"/>
      <c r="H295" s="132"/>
      <c r="I295" s="132"/>
      <c r="J295" s="132"/>
      <c r="K295" s="132"/>
      <c r="M295" s="90" t="s">
        <v>230</v>
      </c>
      <c r="N295" s="90" t="s">
        <v>230</v>
      </c>
      <c r="O295" s="90" t="s">
        <v>230</v>
      </c>
      <c r="P295" s="90" t="s">
        <v>230</v>
      </c>
      <c r="Q295" s="90" t="s">
        <v>230</v>
      </c>
      <c r="R295" s="90" t="s">
        <v>230</v>
      </c>
      <c r="S295" s="90" t="s">
        <v>230</v>
      </c>
      <c r="T295" s="90" t="s">
        <v>230</v>
      </c>
      <c r="U295" s="90" t="s">
        <v>230</v>
      </c>
      <c r="V295" s="90" t="s">
        <v>230</v>
      </c>
      <c r="W295" s="90" t="s">
        <v>230</v>
      </c>
      <c r="X295" s="90" t="s">
        <v>230</v>
      </c>
      <c r="Y295" s="90" t="s">
        <v>230</v>
      </c>
      <c r="Z295" s="41"/>
    </row>
    <row r="296" spans="1:26" ht="12.75">
      <c r="A296" s="180" t="s">
        <v>816</v>
      </c>
      <c r="B296" s="132"/>
      <c r="C296" s="132"/>
      <c r="D296" s="132"/>
      <c r="E296" s="132"/>
      <c r="F296" s="132"/>
      <c r="G296" s="132"/>
      <c r="H296" s="132"/>
      <c r="I296" s="132"/>
      <c r="J296" s="132"/>
      <c r="K296" s="132"/>
      <c r="M296" s="90" t="s">
        <v>230</v>
      </c>
      <c r="N296" s="90" t="s">
        <v>230</v>
      </c>
      <c r="O296" s="90" t="s">
        <v>230</v>
      </c>
      <c r="P296" s="90" t="s">
        <v>230</v>
      </c>
      <c r="Q296" s="90" t="s">
        <v>230</v>
      </c>
      <c r="R296" s="90" t="s">
        <v>230</v>
      </c>
      <c r="S296" s="90" t="s">
        <v>230</v>
      </c>
      <c r="T296" s="90" t="s">
        <v>230</v>
      </c>
      <c r="U296" s="90" t="s">
        <v>230</v>
      </c>
      <c r="V296" s="90" t="s">
        <v>230</v>
      </c>
      <c r="W296" s="90" t="s">
        <v>230</v>
      </c>
      <c r="X296" s="90" t="s">
        <v>230</v>
      </c>
      <c r="Y296" s="90" t="s">
        <v>230</v>
      </c>
      <c r="Z296" s="41"/>
    </row>
    <row r="297" spans="1:26" ht="12.75">
      <c r="A297" s="180" t="s">
        <v>446</v>
      </c>
      <c r="B297" s="132"/>
      <c r="C297" s="132"/>
      <c r="D297" s="132"/>
      <c r="E297" s="132"/>
      <c r="F297" s="132"/>
      <c r="G297" s="132"/>
      <c r="H297" s="132"/>
      <c r="I297" s="132"/>
      <c r="J297" s="132"/>
      <c r="K297" s="132"/>
      <c r="M297" s="90" t="s">
        <v>230</v>
      </c>
      <c r="N297" s="90" t="s">
        <v>230</v>
      </c>
      <c r="O297" s="90" t="s">
        <v>230</v>
      </c>
      <c r="P297" s="90" t="s">
        <v>230</v>
      </c>
      <c r="Q297" s="90" t="s">
        <v>230</v>
      </c>
      <c r="R297" s="90" t="s">
        <v>230</v>
      </c>
      <c r="S297" s="90" t="s">
        <v>230</v>
      </c>
      <c r="T297" s="90" t="s">
        <v>230</v>
      </c>
      <c r="U297" s="90" t="s">
        <v>230</v>
      </c>
      <c r="V297" s="90" t="s">
        <v>230</v>
      </c>
      <c r="W297" s="90" t="s">
        <v>230</v>
      </c>
      <c r="X297" s="90" t="s">
        <v>230</v>
      </c>
      <c r="Y297" s="90" t="s">
        <v>230</v>
      </c>
      <c r="Z297" s="41"/>
    </row>
    <row r="298" spans="1:26" ht="12.75">
      <c r="A298" s="180" t="s">
        <v>433</v>
      </c>
      <c r="B298" s="132"/>
      <c r="C298" s="132"/>
      <c r="D298" s="132"/>
      <c r="E298" s="132"/>
      <c r="F298" s="132"/>
      <c r="G298" s="132"/>
      <c r="H298" s="132"/>
      <c r="I298" s="132"/>
      <c r="J298" s="132"/>
      <c r="K298" s="132"/>
      <c r="M298" s="90" t="s">
        <v>230</v>
      </c>
      <c r="N298" s="90" t="s">
        <v>230</v>
      </c>
      <c r="O298" s="90" t="s">
        <v>230</v>
      </c>
      <c r="P298" s="90" t="s">
        <v>230</v>
      </c>
      <c r="Q298" s="90" t="s">
        <v>230</v>
      </c>
      <c r="R298" s="90" t="s">
        <v>230</v>
      </c>
      <c r="S298" s="90" t="s">
        <v>230</v>
      </c>
      <c r="T298" s="90" t="s">
        <v>230</v>
      </c>
      <c r="U298" s="90" t="s">
        <v>230</v>
      </c>
      <c r="V298" s="90" t="s">
        <v>230</v>
      </c>
      <c r="W298" s="90" t="s">
        <v>230</v>
      </c>
      <c r="X298" s="90" t="s">
        <v>230</v>
      </c>
      <c r="Y298" s="90" t="s">
        <v>230</v>
      </c>
      <c r="Z298" s="41"/>
    </row>
    <row r="299" spans="1:26" ht="12.75">
      <c r="A299" s="180" t="s">
        <v>817</v>
      </c>
      <c r="B299" s="132"/>
      <c r="C299" s="132"/>
      <c r="D299" s="132"/>
      <c r="E299" s="132"/>
      <c r="F299" s="132"/>
      <c r="G299" s="132"/>
      <c r="H299" s="132"/>
      <c r="I299" s="132"/>
      <c r="J299" s="132"/>
      <c r="K299" s="132"/>
      <c r="M299" s="90" t="s">
        <v>230</v>
      </c>
      <c r="N299" s="90" t="s">
        <v>230</v>
      </c>
      <c r="O299" s="90" t="s">
        <v>230</v>
      </c>
      <c r="P299" s="90" t="s">
        <v>230</v>
      </c>
      <c r="Q299" s="90" t="s">
        <v>230</v>
      </c>
      <c r="R299" s="90" t="s">
        <v>230</v>
      </c>
      <c r="S299" s="90" t="s">
        <v>230</v>
      </c>
      <c r="T299" s="90" t="s">
        <v>230</v>
      </c>
      <c r="U299" s="90" t="s">
        <v>230</v>
      </c>
      <c r="V299" s="90" t="s">
        <v>230</v>
      </c>
      <c r="W299" s="90" t="s">
        <v>230</v>
      </c>
      <c r="X299" s="90" t="s">
        <v>230</v>
      </c>
      <c r="Y299" s="90" t="s">
        <v>230</v>
      </c>
      <c r="Z299" s="41"/>
    </row>
    <row r="300" spans="1:26" ht="12.75">
      <c r="A300" s="180" t="s">
        <v>435</v>
      </c>
      <c r="B300" s="132"/>
      <c r="C300" s="132"/>
      <c r="D300" s="132"/>
      <c r="E300" s="132"/>
      <c r="F300" s="132"/>
      <c r="G300" s="132"/>
      <c r="H300" s="132"/>
      <c r="I300" s="132"/>
      <c r="J300" s="132"/>
      <c r="K300" s="132"/>
      <c r="M300" s="90" t="s">
        <v>230</v>
      </c>
      <c r="N300" s="90" t="s">
        <v>230</v>
      </c>
      <c r="O300" s="90" t="s">
        <v>230</v>
      </c>
      <c r="P300" s="90" t="s">
        <v>230</v>
      </c>
      <c r="Q300" s="90" t="s">
        <v>230</v>
      </c>
      <c r="R300" s="90" t="s">
        <v>230</v>
      </c>
      <c r="S300" s="90" t="s">
        <v>230</v>
      </c>
      <c r="T300" s="90" t="s">
        <v>230</v>
      </c>
      <c r="U300" s="90" t="s">
        <v>230</v>
      </c>
      <c r="V300" s="90" t="s">
        <v>230</v>
      </c>
      <c r="W300" s="90" t="s">
        <v>230</v>
      </c>
      <c r="X300" s="90" t="s">
        <v>230</v>
      </c>
      <c r="Y300" s="90" t="s">
        <v>230</v>
      </c>
      <c r="Z300" s="41"/>
    </row>
    <row r="301" spans="1:26" ht="38.25">
      <c r="A301" s="180" t="s">
        <v>818</v>
      </c>
      <c r="B301" s="132"/>
      <c r="C301" s="132"/>
      <c r="D301" s="132"/>
      <c r="E301" s="132"/>
      <c r="F301" s="132"/>
      <c r="G301" s="132"/>
      <c r="H301" s="132"/>
      <c r="I301" s="132"/>
      <c r="J301" s="132"/>
      <c r="K301" s="132"/>
      <c r="M301" s="90" t="s">
        <v>230</v>
      </c>
      <c r="N301" s="90" t="s">
        <v>230</v>
      </c>
      <c r="O301" s="90" t="s">
        <v>230</v>
      </c>
      <c r="P301" s="90" t="s">
        <v>230</v>
      </c>
      <c r="Q301" s="90" t="s">
        <v>230</v>
      </c>
      <c r="R301" s="90" t="s">
        <v>230</v>
      </c>
      <c r="S301" s="90" t="s">
        <v>230</v>
      </c>
      <c r="T301" s="90" t="s">
        <v>230</v>
      </c>
      <c r="U301" s="90" t="s">
        <v>230</v>
      </c>
      <c r="V301" s="90" t="s">
        <v>230</v>
      </c>
      <c r="W301" s="90" t="s">
        <v>230</v>
      </c>
      <c r="X301" s="90" t="s">
        <v>230</v>
      </c>
      <c r="Y301" s="90" t="s">
        <v>230</v>
      </c>
      <c r="Z301" s="41"/>
    </row>
    <row r="302" spans="1:26" ht="12.75">
      <c r="A302" s="180" t="s">
        <v>819</v>
      </c>
      <c r="B302" s="132"/>
      <c r="C302" s="132"/>
      <c r="D302" s="132"/>
      <c r="E302" s="132"/>
      <c r="F302" s="132"/>
      <c r="G302" s="132"/>
      <c r="H302" s="132"/>
      <c r="I302" s="132"/>
      <c r="J302" s="132"/>
      <c r="K302" s="132"/>
      <c r="M302" s="90" t="s">
        <v>230</v>
      </c>
      <c r="N302" s="90" t="s">
        <v>230</v>
      </c>
      <c r="O302" s="90" t="s">
        <v>230</v>
      </c>
      <c r="P302" s="90" t="s">
        <v>230</v>
      </c>
      <c r="Q302" s="90" t="s">
        <v>230</v>
      </c>
      <c r="R302" s="90" t="s">
        <v>230</v>
      </c>
      <c r="S302" s="90" t="s">
        <v>230</v>
      </c>
      <c r="T302" s="90" t="s">
        <v>230</v>
      </c>
      <c r="U302" s="90" t="s">
        <v>230</v>
      </c>
      <c r="V302" s="90" t="s">
        <v>230</v>
      </c>
      <c r="W302" s="90" t="s">
        <v>230</v>
      </c>
      <c r="X302" s="90" t="s">
        <v>230</v>
      </c>
      <c r="Y302" s="90" t="s">
        <v>230</v>
      </c>
      <c r="Z302" s="41"/>
    </row>
    <row r="303" spans="1:26" ht="12.75">
      <c r="A303" s="180" t="s">
        <v>820</v>
      </c>
      <c r="B303" s="132"/>
      <c r="C303" s="132"/>
      <c r="D303" s="132"/>
      <c r="E303" s="132"/>
      <c r="F303" s="132"/>
      <c r="G303" s="132"/>
      <c r="H303" s="132"/>
      <c r="I303" s="132"/>
      <c r="J303" s="132"/>
      <c r="K303" s="132"/>
      <c r="M303" s="90" t="s">
        <v>230</v>
      </c>
      <c r="N303" s="90" t="s">
        <v>230</v>
      </c>
      <c r="O303" s="90" t="s">
        <v>230</v>
      </c>
      <c r="P303" s="90" t="s">
        <v>230</v>
      </c>
      <c r="Q303" s="90" t="s">
        <v>230</v>
      </c>
      <c r="R303" s="90" t="s">
        <v>230</v>
      </c>
      <c r="S303" s="90" t="s">
        <v>230</v>
      </c>
      <c r="T303" s="90" t="s">
        <v>230</v>
      </c>
      <c r="U303" s="90" t="s">
        <v>230</v>
      </c>
      <c r="V303" s="90" t="s">
        <v>230</v>
      </c>
      <c r="W303" s="90" t="s">
        <v>230</v>
      </c>
      <c r="X303" s="90" t="s">
        <v>230</v>
      </c>
      <c r="Y303" s="90" t="s">
        <v>230</v>
      </c>
      <c r="Z303" s="41"/>
    </row>
    <row r="304" spans="1:26" ht="12.75">
      <c r="A304" s="180" t="s">
        <v>821</v>
      </c>
      <c r="B304" s="132"/>
      <c r="C304" s="132"/>
      <c r="D304" s="132"/>
      <c r="E304" s="132"/>
      <c r="F304" s="132"/>
      <c r="G304" s="132"/>
      <c r="H304" s="132"/>
      <c r="I304" s="132"/>
      <c r="J304" s="132"/>
      <c r="K304" s="132"/>
      <c r="M304" s="132">
        <v>278389.9</v>
      </c>
      <c r="N304" s="132">
        <v>388012</v>
      </c>
      <c r="O304" s="132">
        <v>474141.7</v>
      </c>
      <c r="P304" s="132">
        <v>701152.5</v>
      </c>
      <c r="Q304" s="132">
        <v>977167.7121823971</v>
      </c>
      <c r="R304" s="132">
        <v>1253759.9800933746</v>
      </c>
      <c r="S304" s="90">
        <v>1537849.6771791587</v>
      </c>
      <c r="T304" s="90">
        <v>1707153.1474835817</v>
      </c>
      <c r="U304" s="90">
        <v>1754500.7100897804</v>
      </c>
      <c r="V304" s="90">
        <v>1923474.2</v>
      </c>
      <c r="W304" s="90">
        <v>2386913.8</v>
      </c>
      <c r="X304" s="90">
        <v>2807867</v>
      </c>
      <c r="Y304" s="90">
        <v>3270401.7</v>
      </c>
      <c r="Z304" s="41"/>
    </row>
    <row r="305" spans="1:26" ht="15" customHeight="1">
      <c r="A305" s="180" t="s">
        <v>822</v>
      </c>
      <c r="B305" s="132"/>
      <c r="C305" s="132"/>
      <c r="D305" s="132"/>
      <c r="E305" s="132"/>
      <c r="F305" s="132"/>
      <c r="G305" s="132"/>
      <c r="H305" s="132"/>
      <c r="I305" s="132"/>
      <c r="J305" s="132"/>
      <c r="K305" s="132"/>
      <c r="M305" s="132">
        <v>1374.9</v>
      </c>
      <c r="N305" s="90" t="s">
        <v>230</v>
      </c>
      <c r="O305" s="90" t="s">
        <v>230</v>
      </c>
      <c r="P305" s="90" t="s">
        <v>230</v>
      </c>
      <c r="Q305" s="90" t="s">
        <v>230</v>
      </c>
      <c r="R305" s="90" t="s">
        <v>230</v>
      </c>
      <c r="S305" s="90" t="s">
        <v>230</v>
      </c>
      <c r="T305" s="90" t="s">
        <v>230</v>
      </c>
      <c r="U305" s="90" t="s">
        <v>230</v>
      </c>
      <c r="V305" s="90" t="s">
        <v>230</v>
      </c>
      <c r="W305" s="90" t="s">
        <v>230</v>
      </c>
      <c r="X305" s="90" t="s">
        <v>230</v>
      </c>
      <c r="Y305" s="90" t="s">
        <v>230</v>
      </c>
      <c r="Z305" s="41"/>
    </row>
    <row r="306" spans="1:26" ht="27" customHeight="1">
      <c r="A306" s="180" t="s">
        <v>823</v>
      </c>
      <c r="B306" s="132"/>
      <c r="C306" s="132"/>
      <c r="D306" s="132"/>
      <c r="E306" s="132"/>
      <c r="F306" s="132"/>
      <c r="G306" s="132"/>
      <c r="H306" s="132"/>
      <c r="I306" s="132"/>
      <c r="J306" s="132"/>
      <c r="K306" s="132"/>
      <c r="M306" s="90" t="s">
        <v>230</v>
      </c>
      <c r="N306" s="90" t="s">
        <v>230</v>
      </c>
      <c r="O306" s="90" t="s">
        <v>230</v>
      </c>
      <c r="P306" s="90" t="s">
        <v>230</v>
      </c>
      <c r="Q306" s="90" t="s">
        <v>230</v>
      </c>
      <c r="R306" s="90" t="s">
        <v>230</v>
      </c>
      <c r="S306" s="90" t="s">
        <v>230</v>
      </c>
      <c r="T306" s="90" t="s">
        <v>230</v>
      </c>
      <c r="U306" s="90" t="s">
        <v>230</v>
      </c>
      <c r="V306" s="90" t="s">
        <v>230</v>
      </c>
      <c r="W306" s="90" t="s">
        <v>230</v>
      </c>
      <c r="X306" s="90" t="s">
        <v>230</v>
      </c>
      <c r="Y306" s="90" t="s">
        <v>230</v>
      </c>
      <c r="Z306" s="41"/>
    </row>
    <row r="307" spans="1:26" ht="12.75">
      <c r="A307" s="180" t="s">
        <v>824</v>
      </c>
      <c r="B307" s="132"/>
      <c r="C307" s="132"/>
      <c r="D307" s="132"/>
      <c r="E307" s="132"/>
      <c r="F307" s="132"/>
      <c r="G307" s="132"/>
      <c r="H307" s="132"/>
      <c r="I307" s="132"/>
      <c r="J307" s="132"/>
      <c r="K307" s="132"/>
      <c r="M307" s="90" t="s">
        <v>230</v>
      </c>
      <c r="N307" s="90" t="s">
        <v>230</v>
      </c>
      <c r="O307" s="90" t="s">
        <v>230</v>
      </c>
      <c r="P307" s="90" t="s">
        <v>230</v>
      </c>
      <c r="Q307" s="90" t="s">
        <v>230</v>
      </c>
      <c r="R307" s="90" t="s">
        <v>230</v>
      </c>
      <c r="S307" s="90" t="s">
        <v>230</v>
      </c>
      <c r="T307" s="90" t="s">
        <v>230</v>
      </c>
      <c r="U307" s="90" t="s">
        <v>230</v>
      </c>
      <c r="V307" s="90" t="s">
        <v>230</v>
      </c>
      <c r="W307" s="90" t="s">
        <v>230</v>
      </c>
      <c r="X307" s="90" t="s">
        <v>230</v>
      </c>
      <c r="Y307" s="90" t="s">
        <v>230</v>
      </c>
      <c r="Z307" s="41"/>
    </row>
    <row r="308" spans="1:26" ht="12.75">
      <c r="A308" s="180" t="s">
        <v>825</v>
      </c>
      <c r="B308" s="132"/>
      <c r="C308" s="132"/>
      <c r="D308" s="132"/>
      <c r="E308" s="132"/>
      <c r="F308" s="132"/>
      <c r="G308" s="132"/>
      <c r="H308" s="132"/>
      <c r="I308" s="132"/>
      <c r="J308" s="132"/>
      <c r="K308" s="132"/>
      <c r="M308" s="90" t="s">
        <v>230</v>
      </c>
      <c r="N308" s="90" t="s">
        <v>230</v>
      </c>
      <c r="O308" s="90" t="s">
        <v>230</v>
      </c>
      <c r="P308" s="90" t="s">
        <v>230</v>
      </c>
      <c r="Q308" s="90" t="s">
        <v>230</v>
      </c>
      <c r="R308" s="90" t="s">
        <v>230</v>
      </c>
      <c r="S308" s="90" t="s">
        <v>230</v>
      </c>
      <c r="T308" s="90" t="s">
        <v>230</v>
      </c>
      <c r="U308" s="90" t="s">
        <v>230</v>
      </c>
      <c r="V308" s="90" t="s">
        <v>230</v>
      </c>
      <c r="W308" s="90" t="s">
        <v>230</v>
      </c>
      <c r="X308" s="90" t="s">
        <v>230</v>
      </c>
      <c r="Y308" s="90" t="s">
        <v>230</v>
      </c>
      <c r="Z308" s="41"/>
    </row>
    <row r="309" spans="1:26" ht="25.5" customHeight="1">
      <c r="A309" s="181" t="s">
        <v>826</v>
      </c>
      <c r="B309" s="132"/>
      <c r="C309" s="132"/>
      <c r="D309" s="132"/>
      <c r="E309" s="132"/>
      <c r="F309" s="132"/>
      <c r="G309" s="132"/>
      <c r="H309" s="132"/>
      <c r="I309" s="132"/>
      <c r="J309" s="132"/>
      <c r="K309" s="132"/>
      <c r="M309" s="90" t="s">
        <v>230</v>
      </c>
      <c r="N309" s="90" t="s">
        <v>230</v>
      </c>
      <c r="O309" s="90" t="s">
        <v>230</v>
      </c>
      <c r="P309" s="90" t="s">
        <v>230</v>
      </c>
      <c r="Q309" s="90" t="s">
        <v>230</v>
      </c>
      <c r="R309" s="90" t="s">
        <v>230</v>
      </c>
      <c r="S309" s="90" t="s">
        <v>230</v>
      </c>
      <c r="T309" s="90" t="s">
        <v>230</v>
      </c>
      <c r="U309" s="90" t="s">
        <v>230</v>
      </c>
      <c r="V309" s="90" t="s">
        <v>230</v>
      </c>
      <c r="W309" s="90" t="s">
        <v>230</v>
      </c>
      <c r="X309" s="90" t="s">
        <v>230</v>
      </c>
      <c r="Y309" s="90" t="s">
        <v>230</v>
      </c>
      <c r="Z309" s="41"/>
    </row>
    <row r="310" spans="1:26" ht="15.75" customHeight="1">
      <c r="A310" s="181" t="s">
        <v>827</v>
      </c>
      <c r="B310" s="132"/>
      <c r="C310" s="132"/>
      <c r="D310" s="132"/>
      <c r="E310" s="132"/>
      <c r="F310" s="132"/>
      <c r="G310" s="132"/>
      <c r="H310" s="132"/>
      <c r="I310" s="132"/>
      <c r="J310" s="132"/>
      <c r="K310" s="132"/>
      <c r="M310" s="90"/>
      <c r="N310" s="90"/>
      <c r="O310" s="90"/>
      <c r="P310" s="90"/>
      <c r="Q310" s="90"/>
      <c r="R310" s="90"/>
      <c r="S310" s="90"/>
      <c r="T310" s="90" t="s">
        <v>230</v>
      </c>
      <c r="U310" s="90" t="s">
        <v>230</v>
      </c>
      <c r="V310" s="90" t="s">
        <v>230</v>
      </c>
      <c r="W310" s="90" t="s">
        <v>230</v>
      </c>
      <c r="X310" s="90" t="s">
        <v>230</v>
      </c>
      <c r="Y310" s="90" t="s">
        <v>230</v>
      </c>
      <c r="Z310" s="41"/>
    </row>
    <row r="311" spans="1:26" ht="12.75">
      <c r="A311" s="169" t="s">
        <v>837</v>
      </c>
      <c r="B311" s="132"/>
      <c r="C311" s="132"/>
      <c r="D311" s="132"/>
      <c r="E311" s="132"/>
      <c r="F311" s="132"/>
      <c r="G311" s="132"/>
      <c r="H311" s="132"/>
      <c r="I311" s="132"/>
      <c r="J311" s="132"/>
      <c r="K311" s="132"/>
      <c r="M311" s="184">
        <v>279764.8</v>
      </c>
      <c r="N311" s="184">
        <v>388012</v>
      </c>
      <c r="O311" s="184">
        <v>474141.7</v>
      </c>
      <c r="P311" s="184">
        <v>701152.5</v>
      </c>
      <c r="Q311" s="184">
        <v>977167.7121823971</v>
      </c>
      <c r="R311" s="184">
        <v>1253759.9800933746</v>
      </c>
      <c r="S311" s="185">
        <v>1537849.6771791587</v>
      </c>
      <c r="T311" s="185">
        <v>1707153.1474835817</v>
      </c>
      <c r="U311" s="185">
        <v>1754500.7100897804</v>
      </c>
      <c r="V311" s="185">
        <v>1923474.2</v>
      </c>
      <c r="W311" s="185">
        <v>2386913.8</v>
      </c>
      <c r="X311" s="185">
        <v>2807867</v>
      </c>
      <c r="Y311" s="185">
        <v>3270401.7</v>
      </c>
      <c r="Z311" s="41"/>
    </row>
    <row r="312" spans="1:25" ht="17.25" customHeight="1">
      <c r="A312" s="82" t="s">
        <v>844</v>
      </c>
      <c r="B312" s="132"/>
      <c r="C312" s="132"/>
      <c r="D312" s="132"/>
      <c r="E312" s="132"/>
      <c r="F312" s="132"/>
      <c r="G312" s="132"/>
      <c r="H312" s="132"/>
      <c r="I312" s="132"/>
      <c r="J312" s="132"/>
      <c r="K312" s="132"/>
      <c r="M312" s="132"/>
      <c r="N312" s="132"/>
      <c r="O312" s="132"/>
      <c r="P312" s="132"/>
      <c r="Q312" s="132"/>
      <c r="R312" s="132"/>
      <c r="S312" s="132"/>
      <c r="T312" s="132"/>
      <c r="U312" s="41"/>
      <c r="V312" s="41"/>
      <c r="W312" s="41"/>
      <c r="X312" s="41"/>
      <c r="Y312" s="41"/>
    </row>
    <row r="313" spans="1:26" ht="12" customHeight="1">
      <c r="A313" s="180" t="s">
        <v>815</v>
      </c>
      <c r="B313" s="132"/>
      <c r="C313" s="132"/>
      <c r="D313" s="132"/>
      <c r="E313" s="132"/>
      <c r="F313" s="132"/>
      <c r="G313" s="132"/>
      <c r="H313" s="132"/>
      <c r="I313" s="132"/>
      <c r="J313" s="132"/>
      <c r="K313" s="132"/>
      <c r="M313" s="132">
        <v>8418</v>
      </c>
      <c r="N313" s="132">
        <v>9959.5</v>
      </c>
      <c r="O313" s="132">
        <v>13464.5</v>
      </c>
      <c r="P313" s="132">
        <v>11899.4</v>
      </c>
      <c r="Q313" s="132">
        <v>13740.8102</v>
      </c>
      <c r="R313" s="132">
        <v>16803.639300000003</v>
      </c>
      <c r="S313" s="90">
        <v>18536.3523</v>
      </c>
      <c r="T313" s="90">
        <v>24980.870300000002</v>
      </c>
      <c r="U313" s="90">
        <v>22018.605399999997</v>
      </c>
      <c r="V313" s="90">
        <v>25428.7</v>
      </c>
      <c r="W313" s="90">
        <v>27959.6</v>
      </c>
      <c r="X313" s="90">
        <v>29337.1</v>
      </c>
      <c r="Y313" s="90">
        <v>33633.6</v>
      </c>
      <c r="Z313" s="41"/>
    </row>
    <row r="314" spans="1:26" ht="12.75">
      <c r="A314" s="180" t="s">
        <v>816</v>
      </c>
      <c r="B314" s="132"/>
      <c r="C314" s="132"/>
      <c r="D314" s="132"/>
      <c r="E314" s="132"/>
      <c r="F314" s="132"/>
      <c r="G314" s="132"/>
      <c r="H314" s="132"/>
      <c r="I314" s="132"/>
      <c r="J314" s="132"/>
      <c r="K314" s="132"/>
      <c r="M314" s="132">
        <v>1010.2</v>
      </c>
      <c r="N314" s="132">
        <v>1052.8</v>
      </c>
      <c r="O314" s="132">
        <v>1325</v>
      </c>
      <c r="P314" s="132">
        <v>882.2</v>
      </c>
      <c r="Q314" s="132">
        <v>808.3071000000001</v>
      </c>
      <c r="R314" s="132">
        <v>783.7443999999999</v>
      </c>
      <c r="S314" s="90">
        <v>994.9335</v>
      </c>
      <c r="T314" s="90">
        <v>1524.3005</v>
      </c>
      <c r="U314" s="90">
        <v>3169.3163</v>
      </c>
      <c r="V314" s="90">
        <v>4626.8</v>
      </c>
      <c r="W314" s="90">
        <v>8938.3</v>
      </c>
      <c r="X314" s="90">
        <v>9330.1</v>
      </c>
      <c r="Y314" s="90">
        <v>9792.7</v>
      </c>
      <c r="Z314" s="41"/>
    </row>
    <row r="315" spans="1:26" ht="12.75">
      <c r="A315" s="180" t="s">
        <v>446</v>
      </c>
      <c r="B315" s="132"/>
      <c r="C315" s="132"/>
      <c r="D315" s="132"/>
      <c r="E315" s="132"/>
      <c r="F315" s="132"/>
      <c r="G315" s="132"/>
      <c r="H315" s="132"/>
      <c r="I315" s="132"/>
      <c r="J315" s="132"/>
      <c r="K315" s="132"/>
      <c r="M315" s="90" t="s">
        <v>230</v>
      </c>
      <c r="N315" s="192" t="s">
        <v>230</v>
      </c>
      <c r="O315" s="192" t="s">
        <v>230</v>
      </c>
      <c r="P315" s="90" t="s">
        <v>230</v>
      </c>
      <c r="Q315" s="90" t="s">
        <v>230</v>
      </c>
      <c r="R315" s="90" t="s">
        <v>230</v>
      </c>
      <c r="S315" s="90" t="s">
        <v>230</v>
      </c>
      <c r="T315" s="92" t="s">
        <v>230</v>
      </c>
      <c r="U315" s="92" t="s">
        <v>230</v>
      </c>
      <c r="V315" s="90" t="s">
        <v>230</v>
      </c>
      <c r="W315" s="90" t="s">
        <v>230</v>
      </c>
      <c r="X315" s="90" t="s">
        <v>230</v>
      </c>
      <c r="Y315" s="90" t="s">
        <v>230</v>
      </c>
      <c r="Z315" s="41"/>
    </row>
    <row r="316" spans="1:26" ht="12.75">
      <c r="A316" s="180" t="s">
        <v>433</v>
      </c>
      <c r="B316" s="132"/>
      <c r="C316" s="132"/>
      <c r="D316" s="132"/>
      <c r="E316" s="132"/>
      <c r="F316" s="132"/>
      <c r="G316" s="132"/>
      <c r="H316" s="132"/>
      <c r="I316" s="132"/>
      <c r="J316" s="132"/>
      <c r="K316" s="132"/>
      <c r="M316" s="90" t="s">
        <v>377</v>
      </c>
      <c r="N316" s="192" t="s">
        <v>377</v>
      </c>
      <c r="O316" s="192" t="s">
        <v>377</v>
      </c>
      <c r="P316" s="132">
        <v>495.6</v>
      </c>
      <c r="Q316" s="132">
        <v>1025.7157000000002</v>
      </c>
      <c r="R316" s="132">
        <v>1484.0575</v>
      </c>
      <c r="S316" s="90">
        <v>2266.5857</v>
      </c>
      <c r="T316" s="90">
        <v>2489.854</v>
      </c>
      <c r="U316" s="90">
        <v>2554.6557000000003</v>
      </c>
      <c r="V316" s="90">
        <v>2452.5</v>
      </c>
      <c r="W316" s="90">
        <v>15287.7</v>
      </c>
      <c r="X316" s="90">
        <v>14906.4</v>
      </c>
      <c r="Y316" s="90">
        <v>14230.3</v>
      </c>
      <c r="Z316" s="41"/>
    </row>
    <row r="317" spans="1:26" ht="12.75">
      <c r="A317" s="180" t="s">
        <v>817</v>
      </c>
      <c r="B317" s="132"/>
      <c r="C317" s="132"/>
      <c r="D317" s="132"/>
      <c r="E317" s="132"/>
      <c r="F317" s="132"/>
      <c r="G317" s="132"/>
      <c r="H317" s="132"/>
      <c r="I317" s="132"/>
      <c r="J317" s="132"/>
      <c r="K317" s="132"/>
      <c r="M317" s="90" t="s">
        <v>230</v>
      </c>
      <c r="N317" s="90" t="s">
        <v>230</v>
      </c>
      <c r="O317" s="90" t="s">
        <v>230</v>
      </c>
      <c r="P317" s="90" t="s">
        <v>230</v>
      </c>
      <c r="Q317" s="90" t="s">
        <v>230</v>
      </c>
      <c r="R317" s="90" t="s">
        <v>230</v>
      </c>
      <c r="S317" s="90" t="s">
        <v>230</v>
      </c>
      <c r="T317" s="92" t="s">
        <v>230</v>
      </c>
      <c r="U317" s="92" t="s">
        <v>230</v>
      </c>
      <c r="V317" s="90" t="s">
        <v>230</v>
      </c>
      <c r="W317" s="90">
        <v>905.5</v>
      </c>
      <c r="X317" s="90">
        <v>775</v>
      </c>
      <c r="Y317" s="90">
        <v>796.1</v>
      </c>
      <c r="Z317" s="41"/>
    </row>
    <row r="318" spans="1:26" ht="12.75">
      <c r="A318" s="180" t="s">
        <v>435</v>
      </c>
      <c r="B318" s="132"/>
      <c r="C318" s="132"/>
      <c r="D318" s="132"/>
      <c r="E318" s="132"/>
      <c r="F318" s="132"/>
      <c r="G318" s="132"/>
      <c r="H318" s="132"/>
      <c r="I318" s="132"/>
      <c r="J318" s="132"/>
      <c r="K318" s="132"/>
      <c r="M318" s="132">
        <v>2708.6</v>
      </c>
      <c r="N318" s="132">
        <v>3287.1</v>
      </c>
      <c r="O318" s="132">
        <v>2895.2</v>
      </c>
      <c r="P318" s="132">
        <v>3056.7</v>
      </c>
      <c r="Q318" s="132">
        <v>3435.628</v>
      </c>
      <c r="R318" s="132">
        <v>5298.388</v>
      </c>
      <c r="S318" s="90">
        <v>5045.189</v>
      </c>
      <c r="T318" s="90">
        <v>4866.79</v>
      </c>
      <c r="U318" s="90">
        <v>6187.130092875139</v>
      </c>
      <c r="V318" s="90">
        <v>5196.1</v>
      </c>
      <c r="W318" s="90">
        <v>6691.4</v>
      </c>
      <c r="X318" s="90">
        <v>7056.7</v>
      </c>
      <c r="Y318" s="90">
        <v>7420.9</v>
      </c>
      <c r="Z318" s="41"/>
    </row>
    <row r="319" spans="1:26" ht="38.25">
      <c r="A319" s="180" t="s">
        <v>818</v>
      </c>
      <c r="B319" s="132"/>
      <c r="C319" s="132"/>
      <c r="D319" s="132"/>
      <c r="E319" s="132"/>
      <c r="F319" s="132"/>
      <c r="G319" s="132"/>
      <c r="H319" s="132"/>
      <c r="I319" s="132"/>
      <c r="J319" s="132"/>
      <c r="K319" s="132"/>
      <c r="M319" s="90" t="s">
        <v>230</v>
      </c>
      <c r="N319" s="90" t="s">
        <v>230</v>
      </c>
      <c r="O319" s="90" t="s">
        <v>230</v>
      </c>
      <c r="P319" s="90" t="s">
        <v>230</v>
      </c>
      <c r="Q319" s="90" t="s">
        <v>230</v>
      </c>
      <c r="R319" s="90" t="s">
        <v>230</v>
      </c>
      <c r="S319" s="90" t="s">
        <v>230</v>
      </c>
      <c r="T319" s="92" t="s">
        <v>230</v>
      </c>
      <c r="U319" s="92" t="s">
        <v>230</v>
      </c>
      <c r="V319" s="90" t="s">
        <v>230</v>
      </c>
      <c r="W319" s="90" t="s">
        <v>230</v>
      </c>
      <c r="X319" s="90" t="s">
        <v>230</v>
      </c>
      <c r="Y319" s="90" t="s">
        <v>230</v>
      </c>
      <c r="Z319" s="41"/>
    </row>
    <row r="320" spans="1:26" ht="12.75">
      <c r="A320" s="180" t="s">
        <v>819</v>
      </c>
      <c r="B320" s="132"/>
      <c r="C320" s="132"/>
      <c r="D320" s="132"/>
      <c r="E320" s="132"/>
      <c r="F320" s="132"/>
      <c r="G320" s="132"/>
      <c r="H320" s="132"/>
      <c r="I320" s="132"/>
      <c r="J320" s="132"/>
      <c r="K320" s="132"/>
      <c r="M320" s="90" t="s">
        <v>230</v>
      </c>
      <c r="N320" s="90" t="s">
        <v>230</v>
      </c>
      <c r="O320" s="90" t="s">
        <v>230</v>
      </c>
      <c r="P320" s="90" t="s">
        <v>230</v>
      </c>
      <c r="Q320" s="90" t="s">
        <v>230</v>
      </c>
      <c r="R320" s="90" t="s">
        <v>230</v>
      </c>
      <c r="S320" s="90" t="s">
        <v>230</v>
      </c>
      <c r="T320" s="92" t="s">
        <v>230</v>
      </c>
      <c r="U320" s="92">
        <v>2252.3639517630863</v>
      </c>
      <c r="V320" s="90">
        <v>2676.5</v>
      </c>
      <c r="W320" s="90">
        <v>14632.2</v>
      </c>
      <c r="X320" s="90">
        <v>16346.4</v>
      </c>
      <c r="Y320" s="90">
        <v>18452.1</v>
      </c>
      <c r="Z320" s="41"/>
    </row>
    <row r="321" spans="1:26" ht="12.75">
      <c r="A321" s="180" t="s">
        <v>820</v>
      </c>
      <c r="B321" s="132"/>
      <c r="C321" s="132"/>
      <c r="D321" s="132"/>
      <c r="E321" s="132"/>
      <c r="F321" s="132"/>
      <c r="G321" s="132"/>
      <c r="H321" s="132"/>
      <c r="I321" s="132"/>
      <c r="J321" s="132"/>
      <c r="K321" s="132"/>
      <c r="M321" s="90" t="s">
        <v>377</v>
      </c>
      <c r="N321" s="90" t="s">
        <v>377</v>
      </c>
      <c r="O321" s="90" t="s">
        <v>377</v>
      </c>
      <c r="P321" s="132">
        <v>4731.9</v>
      </c>
      <c r="Q321" s="132">
        <v>5226.208299999997</v>
      </c>
      <c r="R321" s="132">
        <v>5288.948300000005</v>
      </c>
      <c r="S321" s="90">
        <v>8270.87139999999</v>
      </c>
      <c r="T321" s="90">
        <v>18690.223499999993</v>
      </c>
      <c r="U321" s="90">
        <v>23599.3725</v>
      </c>
      <c r="V321" s="90">
        <v>12078.7</v>
      </c>
      <c r="W321" s="90">
        <v>14909.6</v>
      </c>
      <c r="X321" s="90">
        <v>18081.3</v>
      </c>
      <c r="Y321" s="90">
        <v>34510.6</v>
      </c>
      <c r="Z321" s="41"/>
    </row>
    <row r="322" spans="1:26" ht="12.75">
      <c r="A322" s="180" t="s">
        <v>821</v>
      </c>
      <c r="B322" s="132"/>
      <c r="C322" s="132"/>
      <c r="D322" s="132"/>
      <c r="E322" s="132"/>
      <c r="F322" s="132"/>
      <c r="G322" s="132"/>
      <c r="H322" s="132"/>
      <c r="I322" s="132"/>
      <c r="J322" s="132"/>
      <c r="K322" s="132"/>
      <c r="M322" s="90" t="s">
        <v>230</v>
      </c>
      <c r="N322" s="90" t="s">
        <v>230</v>
      </c>
      <c r="O322" s="90" t="s">
        <v>230</v>
      </c>
      <c r="P322" s="90" t="s">
        <v>230</v>
      </c>
      <c r="Q322" s="90" t="s">
        <v>230</v>
      </c>
      <c r="R322" s="90" t="s">
        <v>230</v>
      </c>
      <c r="S322" s="90" t="s">
        <v>230</v>
      </c>
      <c r="T322" s="92" t="s">
        <v>230</v>
      </c>
      <c r="U322" s="92" t="s">
        <v>230</v>
      </c>
      <c r="V322" s="90" t="s">
        <v>230</v>
      </c>
      <c r="W322" s="90" t="s">
        <v>230</v>
      </c>
      <c r="X322" s="90" t="s">
        <v>230</v>
      </c>
      <c r="Y322" s="90" t="s">
        <v>230</v>
      </c>
      <c r="Z322" s="41"/>
    </row>
    <row r="323" spans="1:26" ht="14.25" customHeight="1">
      <c r="A323" s="180" t="s">
        <v>822</v>
      </c>
      <c r="B323" s="132"/>
      <c r="C323" s="132"/>
      <c r="D323" s="132"/>
      <c r="E323" s="132"/>
      <c r="F323" s="132"/>
      <c r="G323" s="132"/>
      <c r="H323" s="132"/>
      <c r="I323" s="132"/>
      <c r="J323" s="132"/>
      <c r="K323" s="132"/>
      <c r="M323" s="132">
        <v>54588.8</v>
      </c>
      <c r="N323" s="132">
        <v>68723.6</v>
      </c>
      <c r="O323" s="132">
        <v>82026.8</v>
      </c>
      <c r="P323" s="132">
        <v>86135.1</v>
      </c>
      <c r="Q323" s="132">
        <v>114355.50169999998</v>
      </c>
      <c r="R323" s="132">
        <v>123309.77579600003</v>
      </c>
      <c r="S323" s="90">
        <v>140186.89825099998</v>
      </c>
      <c r="T323" s="90">
        <v>147682.59779799997</v>
      </c>
      <c r="U323" s="90">
        <v>182782.04909317786</v>
      </c>
      <c r="V323" s="90">
        <v>312779.2</v>
      </c>
      <c r="W323" s="90">
        <v>347805.7</v>
      </c>
      <c r="X323" s="90">
        <v>391880.7</v>
      </c>
      <c r="Y323" s="90">
        <v>608280.4</v>
      </c>
      <c r="Z323" s="41"/>
    </row>
    <row r="324" spans="1:26" ht="27" customHeight="1">
      <c r="A324" s="180" t="s">
        <v>823</v>
      </c>
      <c r="B324" s="132"/>
      <c r="C324" s="132"/>
      <c r="D324" s="132"/>
      <c r="E324" s="132"/>
      <c r="F324" s="132"/>
      <c r="G324" s="132"/>
      <c r="H324" s="132"/>
      <c r="I324" s="132"/>
      <c r="J324" s="132"/>
      <c r="K324" s="132"/>
      <c r="M324" s="132">
        <v>478148.7</v>
      </c>
      <c r="N324" s="132">
        <v>632732</v>
      </c>
      <c r="O324" s="132">
        <v>802513.8</v>
      </c>
      <c r="P324" s="132">
        <v>959089.9</v>
      </c>
      <c r="Q324" s="132">
        <v>1189163.0825999998</v>
      </c>
      <c r="R324" s="132">
        <v>1466356.9693</v>
      </c>
      <c r="S324" s="90">
        <v>1884401.2411200004</v>
      </c>
      <c r="T324" s="90">
        <v>2203213.3338</v>
      </c>
      <c r="U324" s="90">
        <v>2423548.6422084044</v>
      </c>
      <c r="V324" s="90">
        <v>3328844.4</v>
      </c>
      <c r="W324" s="90">
        <v>4080205.8</v>
      </c>
      <c r="X324" s="90">
        <v>4603762</v>
      </c>
      <c r="Y324" s="90">
        <v>5776026</v>
      </c>
      <c r="Z324" s="41"/>
    </row>
    <row r="325" spans="1:26" ht="12.75">
      <c r="A325" s="180" t="s">
        <v>824</v>
      </c>
      <c r="B325" s="132"/>
      <c r="C325" s="132"/>
      <c r="D325" s="132"/>
      <c r="E325" s="132"/>
      <c r="F325" s="132"/>
      <c r="G325" s="132"/>
      <c r="H325" s="132"/>
      <c r="I325" s="132"/>
      <c r="J325" s="132"/>
      <c r="K325" s="132"/>
      <c r="M325" s="132">
        <v>222509</v>
      </c>
      <c r="N325" s="132">
        <v>250240.8</v>
      </c>
      <c r="O325" s="132">
        <v>319123.3</v>
      </c>
      <c r="P325" s="132">
        <v>392386</v>
      </c>
      <c r="Q325" s="132">
        <v>494804.7906</v>
      </c>
      <c r="R325" s="132">
        <v>616020.3909000001</v>
      </c>
      <c r="S325" s="90">
        <v>784848.3229999999</v>
      </c>
      <c r="T325" s="90">
        <v>932337.9983000001</v>
      </c>
      <c r="U325" s="90">
        <v>1071139.084995339</v>
      </c>
      <c r="V325" s="90">
        <v>1233709.6</v>
      </c>
      <c r="W325" s="90">
        <v>1324881</v>
      </c>
      <c r="X325" s="90">
        <v>1527180.5</v>
      </c>
      <c r="Y325" s="90">
        <v>1645507.6</v>
      </c>
      <c r="Z325" s="41"/>
    </row>
    <row r="326" spans="1:26" ht="12.75">
      <c r="A326" s="180" t="s">
        <v>825</v>
      </c>
      <c r="B326" s="132"/>
      <c r="C326" s="132"/>
      <c r="D326" s="132"/>
      <c r="E326" s="132"/>
      <c r="F326" s="132"/>
      <c r="G326" s="132"/>
      <c r="H326" s="132"/>
      <c r="I326" s="132"/>
      <c r="J326" s="132"/>
      <c r="K326" s="132"/>
      <c r="M326" s="132">
        <v>239912.6</v>
      </c>
      <c r="N326" s="132">
        <v>271425.5</v>
      </c>
      <c r="O326" s="132">
        <v>352233.1</v>
      </c>
      <c r="P326" s="132">
        <v>424566.5</v>
      </c>
      <c r="Q326" s="132">
        <v>600652.6612999999</v>
      </c>
      <c r="R326" s="132">
        <v>763713.5086999999</v>
      </c>
      <c r="S326" s="90">
        <v>966960.9817</v>
      </c>
      <c r="T326" s="90">
        <v>1101384.2857</v>
      </c>
      <c r="U326" s="90">
        <v>1254191.3268706803</v>
      </c>
      <c r="V326" s="90">
        <v>1510453.2</v>
      </c>
      <c r="W326" s="90">
        <v>1692413.7</v>
      </c>
      <c r="X326" s="90">
        <v>2023953.6</v>
      </c>
      <c r="Y326" s="90">
        <v>2341301.8</v>
      </c>
      <c r="Z326" s="41"/>
    </row>
    <row r="327" spans="1:26" ht="24" customHeight="1">
      <c r="A327" s="181" t="s">
        <v>826</v>
      </c>
      <c r="B327" s="132"/>
      <c r="C327" s="132"/>
      <c r="D327" s="132"/>
      <c r="E327" s="132"/>
      <c r="F327" s="132"/>
      <c r="G327" s="132"/>
      <c r="H327" s="132"/>
      <c r="I327" s="132"/>
      <c r="J327" s="132"/>
      <c r="K327" s="132"/>
      <c r="M327" s="132">
        <v>25695.5</v>
      </c>
      <c r="N327" s="132">
        <v>31579.2</v>
      </c>
      <c r="O327" s="132">
        <v>40159.2</v>
      </c>
      <c r="P327" s="132">
        <v>50329.8</v>
      </c>
      <c r="Q327" s="132">
        <v>63577.9621</v>
      </c>
      <c r="R327" s="132">
        <v>80352.43140000002</v>
      </c>
      <c r="S327" s="90">
        <v>103943.88639999999</v>
      </c>
      <c r="T327" s="90">
        <v>125856.7248</v>
      </c>
      <c r="U327" s="90">
        <v>199861.46118962794</v>
      </c>
      <c r="V327" s="90">
        <v>272459.1</v>
      </c>
      <c r="W327" s="90">
        <v>316600.8</v>
      </c>
      <c r="X327" s="90">
        <v>357016.8</v>
      </c>
      <c r="Y327" s="90">
        <v>415858.5</v>
      </c>
      <c r="Z327" s="41"/>
    </row>
    <row r="328" spans="1:26" ht="16.5" customHeight="1">
      <c r="A328" s="181" t="s">
        <v>827</v>
      </c>
      <c r="B328" s="132"/>
      <c r="C328" s="132"/>
      <c r="D328" s="132"/>
      <c r="E328" s="132"/>
      <c r="F328" s="132"/>
      <c r="G328" s="132"/>
      <c r="H328" s="132"/>
      <c r="I328" s="132"/>
      <c r="J328" s="132"/>
      <c r="K328" s="132"/>
      <c r="M328" s="132"/>
      <c r="N328" s="132"/>
      <c r="O328" s="132"/>
      <c r="P328" s="132"/>
      <c r="Q328" s="132"/>
      <c r="R328" s="132"/>
      <c r="S328" s="90"/>
      <c r="T328" s="90"/>
      <c r="U328" s="92" t="s">
        <v>230</v>
      </c>
      <c r="V328" s="90" t="s">
        <v>230</v>
      </c>
      <c r="W328" s="90" t="s">
        <v>230</v>
      </c>
      <c r="X328" s="90" t="s">
        <v>230</v>
      </c>
      <c r="Y328" s="90" t="s">
        <v>230</v>
      </c>
      <c r="Z328" s="41"/>
    </row>
    <row r="329" spans="1:26" ht="12.75">
      <c r="A329" s="169" t="s">
        <v>837</v>
      </c>
      <c r="B329" s="132"/>
      <c r="C329" s="132"/>
      <c r="D329" s="132"/>
      <c r="E329" s="132"/>
      <c r="F329" s="132"/>
      <c r="G329" s="132"/>
      <c r="H329" s="132"/>
      <c r="I329" s="132"/>
      <c r="J329" s="132"/>
      <c r="K329" s="132"/>
      <c r="M329" s="184">
        <v>1032991.3</v>
      </c>
      <c r="N329" s="184">
        <v>1269000.5</v>
      </c>
      <c r="O329" s="184">
        <v>1613740.9</v>
      </c>
      <c r="P329" s="184">
        <v>1933572.9</v>
      </c>
      <c r="Q329" s="184">
        <v>2486790.6676</v>
      </c>
      <c r="R329" s="184">
        <v>3079411.853596</v>
      </c>
      <c r="S329" s="185">
        <v>3915455.262371001</v>
      </c>
      <c r="T329" s="185">
        <v>4563026.978698001</v>
      </c>
      <c r="U329" s="185">
        <v>5191304.008301867</v>
      </c>
      <c r="V329" s="185">
        <v>6710704.8</v>
      </c>
      <c r="W329" s="185">
        <v>7851231</v>
      </c>
      <c r="X329" s="185">
        <v>8999626.6</v>
      </c>
      <c r="Y329" s="185">
        <v>10905811</v>
      </c>
      <c r="Z329" s="41"/>
    </row>
    <row r="330" spans="1:26" ht="12.75">
      <c r="A330" s="82" t="s">
        <v>845</v>
      </c>
      <c r="B330" s="132"/>
      <c r="C330" s="132"/>
      <c r="D330" s="132"/>
      <c r="E330" s="132"/>
      <c r="F330" s="132"/>
      <c r="G330" s="132"/>
      <c r="H330" s="132"/>
      <c r="I330" s="132"/>
      <c r="J330" s="132"/>
      <c r="K330" s="132"/>
      <c r="L330" s="182"/>
      <c r="M330" s="132"/>
      <c r="N330" s="132"/>
      <c r="O330" s="132"/>
      <c r="P330" s="132"/>
      <c r="Q330" s="132"/>
      <c r="R330" s="132"/>
      <c r="S330" s="193"/>
      <c r="T330" s="132"/>
      <c r="U330" s="41"/>
      <c r="Z330" s="41"/>
    </row>
    <row r="331" spans="1:26" ht="14.25" customHeight="1">
      <c r="A331" s="180" t="s">
        <v>815</v>
      </c>
      <c r="B331" s="132"/>
      <c r="C331" s="132"/>
      <c r="D331" s="132"/>
      <c r="E331" s="132"/>
      <c r="F331" s="132"/>
      <c r="G331" s="132"/>
      <c r="H331" s="132"/>
      <c r="I331" s="132"/>
      <c r="J331" s="132"/>
      <c r="K331" s="132"/>
      <c r="M331" s="132">
        <v>386747.1</v>
      </c>
      <c r="N331" s="132">
        <v>404905.9</v>
      </c>
      <c r="O331" s="132">
        <v>432658.8</v>
      </c>
      <c r="P331" s="132">
        <v>498959.2</v>
      </c>
      <c r="Q331" s="132">
        <v>553665.0401598245</v>
      </c>
      <c r="R331" s="132">
        <v>615575.3445094896</v>
      </c>
      <c r="S331" s="90">
        <v>766319.0442398591</v>
      </c>
      <c r="T331" s="90">
        <v>861357.4113863058</v>
      </c>
      <c r="U331" s="90">
        <v>924995.0610613408</v>
      </c>
      <c r="V331" s="90">
        <v>1163320.8</v>
      </c>
      <c r="W331" s="90">
        <v>1175224.9</v>
      </c>
      <c r="X331" s="90">
        <v>1321384.1</v>
      </c>
      <c r="Y331" s="90">
        <v>1499081.4</v>
      </c>
      <c r="Z331" s="41"/>
    </row>
    <row r="332" spans="1:26" ht="12.75">
      <c r="A332" s="180" t="s">
        <v>816</v>
      </c>
      <c r="B332" s="132"/>
      <c r="C332" s="132"/>
      <c r="D332" s="132"/>
      <c r="E332" s="132"/>
      <c r="F332" s="132"/>
      <c r="G332" s="132"/>
      <c r="H332" s="132"/>
      <c r="I332" s="132"/>
      <c r="J332" s="132"/>
      <c r="K332" s="132"/>
      <c r="M332" s="132">
        <v>4768.4</v>
      </c>
      <c r="N332" s="132">
        <v>5704.3</v>
      </c>
      <c r="O332" s="132">
        <v>3797.2</v>
      </c>
      <c r="P332" s="132">
        <v>6692.6</v>
      </c>
      <c r="Q332" s="132">
        <v>6684.041171382411</v>
      </c>
      <c r="R332" s="132">
        <v>6826.626994267818</v>
      </c>
      <c r="S332" s="90">
        <v>7921.943632887035</v>
      </c>
      <c r="T332" s="90">
        <v>10999.839500477869</v>
      </c>
      <c r="U332" s="90">
        <v>9792.18807719911</v>
      </c>
      <c r="V332" s="90">
        <v>10167.4</v>
      </c>
      <c r="W332" s="90">
        <v>11158.5</v>
      </c>
      <c r="X332" s="90">
        <v>11869.8</v>
      </c>
      <c r="Y332" s="90">
        <v>13155.1</v>
      </c>
      <c r="Z332" s="41"/>
    </row>
    <row r="333" spans="1:26" ht="12.75">
      <c r="A333" s="180" t="s">
        <v>446</v>
      </c>
      <c r="B333" s="132"/>
      <c r="C333" s="132"/>
      <c r="D333" s="132"/>
      <c r="E333" s="132"/>
      <c r="F333" s="132"/>
      <c r="G333" s="132"/>
      <c r="H333" s="132"/>
      <c r="I333" s="132"/>
      <c r="J333" s="132"/>
      <c r="K333" s="132"/>
      <c r="M333" s="132">
        <v>970.2</v>
      </c>
      <c r="N333" s="132">
        <v>1192.5</v>
      </c>
      <c r="O333" s="132">
        <v>147.6</v>
      </c>
      <c r="P333" s="132">
        <v>450.6</v>
      </c>
      <c r="Q333" s="132">
        <v>720.7783712800415</v>
      </c>
      <c r="R333" s="132">
        <v>1100.4519297132995</v>
      </c>
      <c r="S333" s="90">
        <v>184.1640715661043</v>
      </c>
      <c r="T333" s="90">
        <v>113.7823719710119</v>
      </c>
      <c r="U333" s="90">
        <v>217.53346731412</v>
      </c>
      <c r="V333" s="90">
        <v>251.4</v>
      </c>
      <c r="W333" s="90">
        <v>293</v>
      </c>
      <c r="X333" s="90">
        <v>167.7</v>
      </c>
      <c r="Y333" s="90">
        <v>184.4</v>
      </c>
      <c r="Z333" s="41"/>
    </row>
    <row r="334" spans="1:26" ht="12.75">
      <c r="A334" s="180" t="s">
        <v>433</v>
      </c>
      <c r="B334" s="132"/>
      <c r="C334" s="132"/>
      <c r="D334" s="132"/>
      <c r="E334" s="132"/>
      <c r="F334" s="132"/>
      <c r="G334" s="132"/>
      <c r="H334" s="132"/>
      <c r="I334" s="132"/>
      <c r="J334" s="132"/>
      <c r="K334" s="132"/>
      <c r="M334" s="132">
        <v>82291.4</v>
      </c>
      <c r="N334" s="132">
        <v>41832.1</v>
      </c>
      <c r="O334" s="132">
        <v>37105.1</v>
      </c>
      <c r="P334" s="132">
        <v>64792.8</v>
      </c>
      <c r="Q334" s="132">
        <v>74985.3408729409</v>
      </c>
      <c r="R334" s="132">
        <v>100429.74714098993</v>
      </c>
      <c r="S334" s="90">
        <v>105873.1980471785</v>
      </c>
      <c r="T334" s="90">
        <v>81348.00343265731</v>
      </c>
      <c r="U334" s="90">
        <v>95685.69139201296</v>
      </c>
      <c r="V334" s="90">
        <v>64311.9</v>
      </c>
      <c r="W334" s="90">
        <v>90345.6</v>
      </c>
      <c r="X334" s="90">
        <v>100896</v>
      </c>
      <c r="Y334" s="90">
        <v>90354.2</v>
      </c>
      <c r="Z334" s="41"/>
    </row>
    <row r="335" spans="1:26" ht="12.75">
      <c r="A335" s="180" t="s">
        <v>817</v>
      </c>
      <c r="B335" s="132"/>
      <c r="C335" s="132"/>
      <c r="D335" s="132"/>
      <c r="E335" s="132"/>
      <c r="F335" s="132"/>
      <c r="G335" s="132"/>
      <c r="H335" s="132"/>
      <c r="I335" s="132"/>
      <c r="J335" s="132"/>
      <c r="K335" s="132"/>
      <c r="M335" s="90" t="s">
        <v>377</v>
      </c>
      <c r="N335" s="90" t="s">
        <v>377</v>
      </c>
      <c r="O335" s="132">
        <v>1498</v>
      </c>
      <c r="P335" s="132">
        <v>405.1</v>
      </c>
      <c r="Q335" s="132">
        <v>353.48044519527747</v>
      </c>
      <c r="R335" s="132">
        <v>290.62601070964104</v>
      </c>
      <c r="S335" s="90">
        <v>272.75504623118593</v>
      </c>
      <c r="T335" s="90">
        <v>300.29405846540595</v>
      </c>
      <c r="U335" s="90">
        <v>468.05211577962456</v>
      </c>
      <c r="V335" s="90">
        <v>479</v>
      </c>
      <c r="W335" s="90">
        <v>541.2</v>
      </c>
      <c r="X335" s="90">
        <v>547.8</v>
      </c>
      <c r="Y335" s="90">
        <v>488.7</v>
      </c>
      <c r="Z335" s="41"/>
    </row>
    <row r="336" spans="1:26" ht="12.75">
      <c r="A336" s="180" t="s">
        <v>435</v>
      </c>
      <c r="B336" s="132"/>
      <c r="C336" s="132"/>
      <c r="D336" s="132"/>
      <c r="E336" s="132"/>
      <c r="F336" s="132"/>
      <c r="G336" s="132"/>
      <c r="H336" s="132"/>
      <c r="I336" s="132"/>
      <c r="J336" s="132"/>
      <c r="K336" s="132"/>
      <c r="M336" s="132">
        <v>45920.5</v>
      </c>
      <c r="N336" s="132">
        <v>55137.1</v>
      </c>
      <c r="O336" s="132">
        <v>76557.5</v>
      </c>
      <c r="P336" s="132">
        <v>93336.9</v>
      </c>
      <c r="Q336" s="132">
        <v>102934.71923202358</v>
      </c>
      <c r="R336" s="132">
        <v>143050.31480341565</v>
      </c>
      <c r="S336" s="90">
        <v>179672.62398865237</v>
      </c>
      <c r="T336" s="90">
        <v>191177.49034469805</v>
      </c>
      <c r="U336" s="90">
        <v>193464.9061011445</v>
      </c>
      <c r="V336" s="90">
        <v>204592.6</v>
      </c>
      <c r="W336" s="90">
        <v>236040.3</v>
      </c>
      <c r="X336" s="90">
        <v>256023.2</v>
      </c>
      <c r="Y336" s="90">
        <v>313031.6</v>
      </c>
      <c r="Z336" s="41"/>
    </row>
    <row r="337" spans="1:26" ht="38.25">
      <c r="A337" s="180" t="s">
        <v>818</v>
      </c>
      <c r="B337" s="132"/>
      <c r="C337" s="132"/>
      <c r="D337" s="132"/>
      <c r="E337" s="132"/>
      <c r="F337" s="132"/>
      <c r="G337" s="132"/>
      <c r="H337" s="132"/>
      <c r="I337" s="132"/>
      <c r="J337" s="132"/>
      <c r="K337" s="132"/>
      <c r="M337" s="132">
        <v>517841.9</v>
      </c>
      <c r="N337" s="132">
        <v>572993.1</v>
      </c>
      <c r="O337" s="132">
        <v>700882.7</v>
      </c>
      <c r="P337" s="132">
        <v>861903.3</v>
      </c>
      <c r="Q337" s="132">
        <v>1096240.6114063135</v>
      </c>
      <c r="R337" s="132">
        <v>1243599.2480842082</v>
      </c>
      <c r="S337" s="90">
        <v>1238869.551610752</v>
      </c>
      <c r="T337" s="90">
        <v>1389066.6181313826</v>
      </c>
      <c r="U337" s="90">
        <v>1295218.4033322511</v>
      </c>
      <c r="V337" s="90">
        <v>1541083</v>
      </c>
      <c r="W337" s="90">
        <v>1689388.4</v>
      </c>
      <c r="X337" s="90">
        <v>1754781.9</v>
      </c>
      <c r="Y337" s="90">
        <v>1703467</v>
      </c>
      <c r="Z337" s="41"/>
    </row>
    <row r="338" spans="1:26" ht="12.75">
      <c r="A338" s="180" t="s">
        <v>819</v>
      </c>
      <c r="B338" s="132"/>
      <c r="C338" s="132"/>
      <c r="D338" s="132"/>
      <c r="E338" s="132"/>
      <c r="F338" s="132"/>
      <c r="G338" s="132"/>
      <c r="H338" s="132"/>
      <c r="I338" s="132"/>
      <c r="J338" s="132"/>
      <c r="K338" s="132"/>
      <c r="M338" s="132">
        <v>17140.1</v>
      </c>
      <c r="N338" s="132">
        <v>11555.5</v>
      </c>
      <c r="O338" s="132">
        <v>18888.5</v>
      </c>
      <c r="P338" s="132">
        <v>32173.8</v>
      </c>
      <c r="Q338" s="132">
        <v>49511.09634229447</v>
      </c>
      <c r="R338" s="132">
        <v>79090.64165418592</v>
      </c>
      <c r="S338" s="90">
        <v>96749.02933876023</v>
      </c>
      <c r="T338" s="90">
        <v>98538.60273678573</v>
      </c>
      <c r="U338" s="90">
        <v>96828.44962366542</v>
      </c>
      <c r="V338" s="90">
        <v>114196.4</v>
      </c>
      <c r="W338" s="90">
        <v>119537.2</v>
      </c>
      <c r="X338" s="90">
        <v>124051.8</v>
      </c>
      <c r="Y338" s="90">
        <v>130424.4</v>
      </c>
      <c r="Z338" s="41"/>
    </row>
    <row r="339" spans="1:26" ht="12.75">
      <c r="A339" s="180" t="s">
        <v>820</v>
      </c>
      <c r="B339" s="132"/>
      <c r="C339" s="132"/>
      <c r="D339" s="132"/>
      <c r="E339" s="132"/>
      <c r="F339" s="132"/>
      <c r="G339" s="132"/>
      <c r="H339" s="132"/>
      <c r="I339" s="132"/>
      <c r="J339" s="132"/>
      <c r="K339" s="132"/>
      <c r="M339" s="132">
        <v>48950.5</v>
      </c>
      <c r="N339" s="132">
        <v>55702.3</v>
      </c>
      <c r="O339" s="132">
        <v>55514.4</v>
      </c>
      <c r="P339" s="132">
        <v>68396.6</v>
      </c>
      <c r="Q339" s="132">
        <v>94562.79960947196</v>
      </c>
      <c r="R339" s="132">
        <v>133989.95653908385</v>
      </c>
      <c r="S339" s="90">
        <v>176582.80980357586</v>
      </c>
      <c r="T339" s="90">
        <v>190136.0910655077</v>
      </c>
      <c r="U339" s="90">
        <v>231535.04686685628</v>
      </c>
      <c r="V339" s="90">
        <v>260189.7</v>
      </c>
      <c r="W339" s="90">
        <v>315022.2</v>
      </c>
      <c r="X339" s="90">
        <v>323147</v>
      </c>
      <c r="Y339" s="90">
        <v>347407.9</v>
      </c>
      <c r="Z339" s="41"/>
    </row>
    <row r="340" spans="1:26" ht="12.75">
      <c r="A340" s="180" t="s">
        <v>821</v>
      </c>
      <c r="B340" s="132"/>
      <c r="C340" s="132"/>
      <c r="D340" s="132"/>
      <c r="E340" s="132"/>
      <c r="F340" s="132"/>
      <c r="G340" s="132"/>
      <c r="H340" s="132"/>
      <c r="I340" s="132"/>
      <c r="J340" s="132"/>
      <c r="K340" s="132"/>
      <c r="M340" s="90" t="s">
        <v>230</v>
      </c>
      <c r="N340" s="90" t="s">
        <v>230</v>
      </c>
      <c r="O340" s="90" t="s">
        <v>230</v>
      </c>
      <c r="P340" s="90" t="s">
        <v>230</v>
      </c>
      <c r="Q340" s="90" t="s">
        <v>230</v>
      </c>
      <c r="R340" s="90" t="s">
        <v>230</v>
      </c>
      <c r="S340" s="90" t="s">
        <v>230</v>
      </c>
      <c r="T340" s="92" t="s">
        <v>230</v>
      </c>
      <c r="U340" s="92">
        <v>19008.726475985277</v>
      </c>
      <c r="V340" s="90">
        <v>19514.3</v>
      </c>
      <c r="W340" s="90">
        <v>21536.1</v>
      </c>
      <c r="X340" s="90">
        <v>35363.3</v>
      </c>
      <c r="Y340" s="90">
        <v>36715.1</v>
      </c>
      <c r="Z340" s="41"/>
    </row>
    <row r="341" spans="1:26" ht="15" customHeight="1">
      <c r="A341" s="180" t="s">
        <v>822</v>
      </c>
      <c r="B341" s="132"/>
      <c r="C341" s="132"/>
      <c r="D341" s="132"/>
      <c r="E341" s="132"/>
      <c r="F341" s="132"/>
      <c r="G341" s="132"/>
      <c r="H341" s="132"/>
      <c r="I341" s="132"/>
      <c r="J341" s="132"/>
      <c r="K341" s="132"/>
      <c r="M341" s="132">
        <v>131116.7</v>
      </c>
      <c r="N341" s="132">
        <v>130592.5</v>
      </c>
      <c r="O341" s="132">
        <v>290621.4</v>
      </c>
      <c r="P341" s="132">
        <v>397148</v>
      </c>
      <c r="Q341" s="132">
        <v>489593.3096717141</v>
      </c>
      <c r="R341" s="132">
        <v>569356.1490833679</v>
      </c>
      <c r="S341" s="90">
        <v>660641.7219495857</v>
      </c>
      <c r="T341" s="90">
        <v>727860.7421993652</v>
      </c>
      <c r="U341" s="90">
        <v>1034903.4166350658</v>
      </c>
      <c r="V341" s="90">
        <v>4022449.7</v>
      </c>
      <c r="W341" s="90">
        <v>4624209.7</v>
      </c>
      <c r="X341" s="90">
        <v>4880387</v>
      </c>
      <c r="Y341" s="90">
        <v>5300447.4</v>
      </c>
      <c r="Z341" s="41"/>
    </row>
    <row r="342" spans="1:26" ht="27" customHeight="1">
      <c r="A342" s="180" t="s">
        <v>823</v>
      </c>
      <c r="B342" s="132"/>
      <c r="C342" s="132"/>
      <c r="D342" s="132"/>
      <c r="E342" s="132"/>
      <c r="F342" s="132"/>
      <c r="G342" s="132"/>
      <c r="H342" s="132"/>
      <c r="I342" s="132"/>
      <c r="J342" s="132"/>
      <c r="K342" s="132"/>
      <c r="M342" s="90" t="s">
        <v>230</v>
      </c>
      <c r="N342" s="90" t="s">
        <v>230</v>
      </c>
      <c r="O342" s="90" t="s">
        <v>230</v>
      </c>
      <c r="P342" s="90" t="s">
        <v>230</v>
      </c>
      <c r="Q342" s="90" t="s">
        <v>230</v>
      </c>
      <c r="R342" s="90" t="s">
        <v>230</v>
      </c>
      <c r="S342" s="90" t="s">
        <v>230</v>
      </c>
      <c r="T342" s="92" t="s">
        <v>230</v>
      </c>
      <c r="U342" s="92" t="s">
        <v>230</v>
      </c>
      <c r="V342" s="90" t="s">
        <v>230</v>
      </c>
      <c r="W342" s="90" t="s">
        <v>230</v>
      </c>
      <c r="X342" s="90">
        <v>0</v>
      </c>
      <c r="Y342" s="90" t="s">
        <v>230</v>
      </c>
      <c r="Z342" s="41"/>
    </row>
    <row r="343" spans="1:26" ht="12.75">
      <c r="A343" s="180" t="s">
        <v>824</v>
      </c>
      <c r="B343" s="132"/>
      <c r="C343" s="132"/>
      <c r="D343" s="132"/>
      <c r="E343" s="132"/>
      <c r="F343" s="132"/>
      <c r="G343" s="132"/>
      <c r="H343" s="132"/>
      <c r="I343" s="132"/>
      <c r="J343" s="132"/>
      <c r="K343" s="132"/>
      <c r="M343" s="132">
        <v>6600.8</v>
      </c>
      <c r="N343" s="132">
        <v>8607.5</v>
      </c>
      <c r="O343" s="132">
        <v>10289.6</v>
      </c>
      <c r="P343" s="132">
        <v>14413.3</v>
      </c>
      <c r="Q343" s="132">
        <v>18747.75339884066</v>
      </c>
      <c r="R343" s="132">
        <v>24506.17439052626</v>
      </c>
      <c r="S343" s="90">
        <v>21902.403005373733</v>
      </c>
      <c r="T343" s="90">
        <v>25427.261038194007</v>
      </c>
      <c r="U343" s="90">
        <v>25319.183229239687</v>
      </c>
      <c r="V343" s="90">
        <v>33085.7</v>
      </c>
      <c r="W343" s="90">
        <v>72499.9</v>
      </c>
      <c r="X343" s="90">
        <v>81544.3</v>
      </c>
      <c r="Y343" s="90">
        <v>87481.3</v>
      </c>
      <c r="Z343" s="41"/>
    </row>
    <row r="344" spans="1:26" ht="12.75">
      <c r="A344" s="180" t="s">
        <v>825</v>
      </c>
      <c r="B344" s="132"/>
      <c r="C344" s="132"/>
      <c r="D344" s="132"/>
      <c r="E344" s="132"/>
      <c r="F344" s="132"/>
      <c r="G344" s="132"/>
      <c r="H344" s="132"/>
      <c r="I344" s="132"/>
      <c r="J344" s="132"/>
      <c r="K344" s="132"/>
      <c r="M344" s="132">
        <v>18141.9</v>
      </c>
      <c r="N344" s="132">
        <v>16688.9</v>
      </c>
      <c r="O344" s="132">
        <v>19355</v>
      </c>
      <c r="P344" s="132">
        <v>23696.4</v>
      </c>
      <c r="Q344" s="132">
        <v>28886.500259768716</v>
      </c>
      <c r="R344" s="132">
        <v>25779.239731309877</v>
      </c>
      <c r="S344" s="90">
        <v>27502.04078776022</v>
      </c>
      <c r="T344" s="90">
        <v>29376.039949771835</v>
      </c>
      <c r="U344" s="90">
        <v>27828.230793250154</v>
      </c>
      <c r="V344" s="90">
        <v>34555.5</v>
      </c>
      <c r="W344" s="90">
        <v>51862.1</v>
      </c>
      <c r="X344" s="90">
        <v>58137</v>
      </c>
      <c r="Y344" s="90">
        <v>60349.4</v>
      </c>
      <c r="Z344" s="41"/>
    </row>
    <row r="345" spans="1:26" ht="25.5" customHeight="1">
      <c r="A345" s="181" t="s">
        <v>826</v>
      </c>
      <c r="B345" s="132"/>
      <c r="C345" s="132"/>
      <c r="D345" s="132"/>
      <c r="E345" s="132"/>
      <c r="F345" s="132"/>
      <c r="G345" s="132"/>
      <c r="H345" s="132"/>
      <c r="I345" s="132"/>
      <c r="J345" s="132"/>
      <c r="K345" s="132"/>
      <c r="M345" s="132">
        <v>4800.1</v>
      </c>
      <c r="N345" s="132">
        <v>8640</v>
      </c>
      <c r="O345" s="132">
        <v>10822.5</v>
      </c>
      <c r="P345" s="132">
        <v>18485.9</v>
      </c>
      <c r="Q345" s="132">
        <v>21465.68819809033</v>
      </c>
      <c r="R345" s="132">
        <v>26031.19905522326</v>
      </c>
      <c r="S345" s="90">
        <v>34427.295937766525</v>
      </c>
      <c r="T345" s="90">
        <v>42586.10272674015</v>
      </c>
      <c r="U345" s="90">
        <v>50327.01210267428</v>
      </c>
      <c r="V345" s="90">
        <v>59711</v>
      </c>
      <c r="W345" s="90">
        <v>109175.8</v>
      </c>
      <c r="X345" s="90">
        <v>128697.4</v>
      </c>
      <c r="Y345" s="90">
        <v>138812.6</v>
      </c>
      <c r="Z345" s="41"/>
    </row>
    <row r="346" spans="1:26" ht="15.75" customHeight="1">
      <c r="A346" s="181" t="s">
        <v>827</v>
      </c>
      <c r="B346" s="132"/>
      <c r="C346" s="132"/>
      <c r="D346" s="132"/>
      <c r="E346" s="132"/>
      <c r="F346" s="132"/>
      <c r="G346" s="132"/>
      <c r="H346" s="132"/>
      <c r="I346" s="132"/>
      <c r="J346" s="132"/>
      <c r="K346" s="132"/>
      <c r="M346" s="132"/>
      <c r="N346" s="132"/>
      <c r="O346" s="132"/>
      <c r="P346" s="132"/>
      <c r="Q346" s="132"/>
      <c r="R346" s="132"/>
      <c r="S346" s="90"/>
      <c r="T346" s="90"/>
      <c r="U346" s="90">
        <v>46.586973707265145</v>
      </c>
      <c r="V346" s="90">
        <v>338573</v>
      </c>
      <c r="W346" s="90">
        <v>375849</v>
      </c>
      <c r="X346" s="90">
        <v>406093</v>
      </c>
      <c r="Y346" s="90">
        <v>436077</v>
      </c>
      <c r="Z346" s="41"/>
    </row>
    <row r="347" spans="1:26" ht="12.75">
      <c r="A347" s="169" t="s">
        <v>837</v>
      </c>
      <c r="B347" s="132"/>
      <c r="C347" s="132"/>
      <c r="D347" s="132"/>
      <c r="E347" s="132"/>
      <c r="F347" s="132"/>
      <c r="G347" s="132"/>
      <c r="H347" s="132"/>
      <c r="I347" s="132"/>
      <c r="J347" s="132"/>
      <c r="K347" s="132"/>
      <c r="M347" s="184">
        <v>1265289.5</v>
      </c>
      <c r="N347" s="184">
        <v>1313551.8</v>
      </c>
      <c r="O347" s="184">
        <v>1658138.2</v>
      </c>
      <c r="P347" s="184">
        <v>2080854.4</v>
      </c>
      <c r="Q347" s="184">
        <v>2538351.1591391405</v>
      </c>
      <c r="R347" s="184">
        <v>2969625.7199264914</v>
      </c>
      <c r="S347" s="185">
        <v>3316918.5814599497</v>
      </c>
      <c r="T347" s="185">
        <v>3648288.2789423233</v>
      </c>
      <c r="U347" s="185">
        <v>4005638.4882474854</v>
      </c>
      <c r="V347" s="185">
        <v>7866481.3</v>
      </c>
      <c r="W347" s="185">
        <v>8892683.9</v>
      </c>
      <c r="X347" s="185">
        <v>9483091.3</v>
      </c>
      <c r="Y347" s="185">
        <v>10157477.5</v>
      </c>
      <c r="Z347" s="41"/>
    </row>
    <row r="348" spans="1:22" ht="26.25" customHeight="1">
      <c r="A348" s="82" t="s">
        <v>846</v>
      </c>
      <c r="B348" s="132"/>
      <c r="C348" s="132"/>
      <c r="D348" s="132"/>
      <c r="E348" s="132"/>
      <c r="F348" s="132"/>
      <c r="G348" s="132"/>
      <c r="H348" s="132"/>
      <c r="I348" s="132"/>
      <c r="J348" s="132"/>
      <c r="K348" s="132"/>
      <c r="L348" s="182"/>
      <c r="M348" s="182"/>
      <c r="N348" s="182"/>
      <c r="O348" s="182"/>
      <c r="P348" s="182"/>
      <c r="Q348" s="182"/>
      <c r="R348" s="182"/>
      <c r="U348" s="41"/>
      <c r="V348" s="41"/>
    </row>
    <row r="349" spans="1:26" ht="15" customHeight="1">
      <c r="A349" s="180" t="s">
        <v>815</v>
      </c>
      <c r="B349" s="132"/>
      <c r="C349" s="132"/>
      <c r="D349" s="132"/>
      <c r="E349" s="132"/>
      <c r="F349" s="132"/>
      <c r="G349" s="132"/>
      <c r="H349" s="132"/>
      <c r="I349" s="132"/>
      <c r="J349" s="132"/>
      <c r="K349" s="132"/>
      <c r="M349" s="90" t="s">
        <v>230</v>
      </c>
      <c r="N349" s="90" t="s">
        <v>230</v>
      </c>
      <c r="O349" s="90" t="s">
        <v>230</v>
      </c>
      <c r="P349" s="90" t="s">
        <v>230</v>
      </c>
      <c r="Q349" s="90" t="s">
        <v>230</v>
      </c>
      <c r="R349" s="90" t="s">
        <v>230</v>
      </c>
      <c r="S349" s="90" t="s">
        <v>230</v>
      </c>
      <c r="T349" s="90" t="s">
        <v>230</v>
      </c>
      <c r="U349" s="90" t="s">
        <v>230</v>
      </c>
      <c r="V349" s="90" t="s">
        <v>230</v>
      </c>
      <c r="W349" s="90" t="s">
        <v>230</v>
      </c>
      <c r="X349" s="90" t="s">
        <v>230</v>
      </c>
      <c r="Y349" s="90" t="s">
        <v>230</v>
      </c>
      <c r="Z349" s="41"/>
    </row>
    <row r="350" spans="1:26" ht="12.75">
      <c r="A350" s="180" t="s">
        <v>816</v>
      </c>
      <c r="B350" s="132"/>
      <c r="C350" s="132"/>
      <c r="D350" s="132"/>
      <c r="E350" s="132"/>
      <c r="F350" s="132"/>
      <c r="G350" s="132"/>
      <c r="H350" s="132"/>
      <c r="I350" s="132"/>
      <c r="J350" s="132"/>
      <c r="K350" s="132"/>
      <c r="M350" s="90" t="s">
        <v>230</v>
      </c>
      <c r="N350" s="90" t="s">
        <v>230</v>
      </c>
      <c r="O350" s="90" t="s">
        <v>230</v>
      </c>
      <c r="P350" s="90" t="s">
        <v>230</v>
      </c>
      <c r="Q350" s="90" t="s">
        <v>230</v>
      </c>
      <c r="R350" s="90" t="s">
        <v>230</v>
      </c>
      <c r="S350" s="90" t="s">
        <v>230</v>
      </c>
      <c r="T350" s="90" t="s">
        <v>230</v>
      </c>
      <c r="U350" s="90" t="s">
        <v>230</v>
      </c>
      <c r="V350" s="90" t="s">
        <v>230</v>
      </c>
      <c r="W350" s="90" t="s">
        <v>230</v>
      </c>
      <c r="X350" s="90" t="s">
        <v>230</v>
      </c>
      <c r="Y350" s="90" t="s">
        <v>230</v>
      </c>
      <c r="Z350" s="41"/>
    </row>
    <row r="351" spans="1:26" ht="12.75">
      <c r="A351" s="180" t="s">
        <v>446</v>
      </c>
      <c r="B351" s="132"/>
      <c r="C351" s="132"/>
      <c r="D351" s="132"/>
      <c r="E351" s="132"/>
      <c r="F351" s="132"/>
      <c r="G351" s="132"/>
      <c r="H351" s="132"/>
      <c r="I351" s="132"/>
      <c r="J351" s="132"/>
      <c r="K351" s="132"/>
      <c r="M351" s="90" t="s">
        <v>230</v>
      </c>
      <c r="N351" s="90" t="s">
        <v>230</v>
      </c>
      <c r="O351" s="90" t="s">
        <v>230</v>
      </c>
      <c r="P351" s="90" t="s">
        <v>230</v>
      </c>
      <c r="Q351" s="90" t="s">
        <v>230</v>
      </c>
      <c r="R351" s="90" t="s">
        <v>230</v>
      </c>
      <c r="S351" s="90" t="s">
        <v>230</v>
      </c>
      <c r="T351" s="90" t="s">
        <v>230</v>
      </c>
      <c r="U351" s="90" t="s">
        <v>230</v>
      </c>
      <c r="V351" s="90" t="s">
        <v>230</v>
      </c>
      <c r="W351" s="90" t="s">
        <v>230</v>
      </c>
      <c r="X351" s="90" t="s">
        <v>230</v>
      </c>
      <c r="Y351" s="90" t="s">
        <v>230</v>
      </c>
      <c r="Z351" s="41"/>
    </row>
    <row r="352" spans="1:26" ht="12.75">
      <c r="A352" s="180" t="s">
        <v>433</v>
      </c>
      <c r="B352" s="132"/>
      <c r="C352" s="132"/>
      <c r="D352" s="132"/>
      <c r="E352" s="132"/>
      <c r="F352" s="132"/>
      <c r="G352" s="132"/>
      <c r="H352" s="132"/>
      <c r="I352" s="132"/>
      <c r="J352" s="132"/>
      <c r="K352" s="132"/>
      <c r="M352" s="90" t="s">
        <v>230</v>
      </c>
      <c r="N352" s="90" t="s">
        <v>230</v>
      </c>
      <c r="O352" s="90" t="s">
        <v>230</v>
      </c>
      <c r="P352" s="90" t="s">
        <v>230</v>
      </c>
      <c r="Q352" s="90" t="s">
        <v>230</v>
      </c>
      <c r="R352" s="90" t="s">
        <v>230</v>
      </c>
      <c r="S352" s="90" t="s">
        <v>230</v>
      </c>
      <c r="T352" s="90" t="s">
        <v>230</v>
      </c>
      <c r="U352" s="90" t="s">
        <v>230</v>
      </c>
      <c r="V352" s="90" t="s">
        <v>230</v>
      </c>
      <c r="W352" s="90" t="s">
        <v>230</v>
      </c>
      <c r="X352" s="90" t="s">
        <v>230</v>
      </c>
      <c r="Y352" s="90" t="s">
        <v>230</v>
      </c>
      <c r="Z352" s="41"/>
    </row>
    <row r="353" spans="1:26" ht="12.75">
      <c r="A353" s="180" t="s">
        <v>817</v>
      </c>
      <c r="B353" s="132"/>
      <c r="C353" s="132"/>
      <c r="D353" s="132"/>
      <c r="E353" s="132"/>
      <c r="F353" s="132"/>
      <c r="G353" s="132"/>
      <c r="H353" s="132"/>
      <c r="I353" s="132"/>
      <c r="J353" s="132"/>
      <c r="K353" s="132"/>
      <c r="M353" s="90" t="s">
        <v>230</v>
      </c>
      <c r="N353" s="90" t="s">
        <v>230</v>
      </c>
      <c r="O353" s="90" t="s">
        <v>230</v>
      </c>
      <c r="P353" s="90" t="s">
        <v>230</v>
      </c>
      <c r="Q353" s="90" t="s">
        <v>230</v>
      </c>
      <c r="R353" s="90" t="s">
        <v>230</v>
      </c>
      <c r="S353" s="90" t="s">
        <v>230</v>
      </c>
      <c r="T353" s="90" t="s">
        <v>230</v>
      </c>
      <c r="U353" s="90" t="s">
        <v>230</v>
      </c>
      <c r="V353" s="90" t="s">
        <v>230</v>
      </c>
      <c r="W353" s="90" t="s">
        <v>230</v>
      </c>
      <c r="X353" s="90" t="s">
        <v>230</v>
      </c>
      <c r="Y353" s="90" t="s">
        <v>230</v>
      </c>
      <c r="Z353" s="41"/>
    </row>
    <row r="354" spans="1:26" ht="12.75">
      <c r="A354" s="180" t="s">
        <v>435</v>
      </c>
      <c r="B354" s="132"/>
      <c r="C354" s="132"/>
      <c r="D354" s="132"/>
      <c r="E354" s="132"/>
      <c r="F354" s="132"/>
      <c r="G354" s="132"/>
      <c r="H354" s="132"/>
      <c r="I354" s="132"/>
      <c r="J354" s="132"/>
      <c r="K354" s="132"/>
      <c r="M354" s="90" t="s">
        <v>230</v>
      </c>
      <c r="N354" s="90" t="s">
        <v>230</v>
      </c>
      <c r="O354" s="90" t="s">
        <v>230</v>
      </c>
      <c r="P354" s="90" t="s">
        <v>230</v>
      </c>
      <c r="Q354" s="90" t="s">
        <v>230</v>
      </c>
      <c r="R354" s="90" t="s">
        <v>230</v>
      </c>
      <c r="S354" s="90" t="s">
        <v>230</v>
      </c>
      <c r="T354" s="90" t="s">
        <v>230</v>
      </c>
      <c r="U354" s="90" t="s">
        <v>230</v>
      </c>
      <c r="V354" s="90" t="s">
        <v>230</v>
      </c>
      <c r="W354" s="90" t="s">
        <v>230</v>
      </c>
      <c r="X354" s="90" t="s">
        <v>230</v>
      </c>
      <c r="Y354" s="90" t="s">
        <v>230</v>
      </c>
      <c r="Z354" s="41"/>
    </row>
    <row r="355" spans="1:26" ht="38.25">
      <c r="A355" s="180" t="s">
        <v>818</v>
      </c>
      <c r="B355" s="132"/>
      <c r="C355" s="132"/>
      <c r="D355" s="132"/>
      <c r="E355" s="132"/>
      <c r="F355" s="132"/>
      <c r="G355" s="132"/>
      <c r="H355" s="132"/>
      <c r="I355" s="132"/>
      <c r="J355" s="132"/>
      <c r="K355" s="132"/>
      <c r="M355" s="90" t="s">
        <v>230</v>
      </c>
      <c r="N355" s="90" t="s">
        <v>230</v>
      </c>
      <c r="O355" s="90" t="s">
        <v>230</v>
      </c>
      <c r="P355" s="90" t="s">
        <v>230</v>
      </c>
      <c r="Q355" s="90" t="s">
        <v>230</v>
      </c>
      <c r="R355" s="90" t="s">
        <v>230</v>
      </c>
      <c r="S355" s="90" t="s">
        <v>230</v>
      </c>
      <c r="T355" s="90" t="s">
        <v>230</v>
      </c>
      <c r="U355" s="90" t="s">
        <v>230</v>
      </c>
      <c r="V355" s="90" t="s">
        <v>230</v>
      </c>
      <c r="W355" s="90" t="s">
        <v>230</v>
      </c>
      <c r="X355" s="90" t="s">
        <v>230</v>
      </c>
      <c r="Y355" s="90" t="s">
        <v>230</v>
      </c>
      <c r="Z355" s="41"/>
    </row>
    <row r="356" spans="1:26" ht="12.75">
      <c r="A356" s="180" t="s">
        <v>819</v>
      </c>
      <c r="B356" s="132"/>
      <c r="C356" s="132"/>
      <c r="D356" s="132"/>
      <c r="E356" s="132"/>
      <c r="F356" s="132"/>
      <c r="G356" s="132"/>
      <c r="H356" s="132"/>
      <c r="I356" s="132"/>
      <c r="J356" s="132"/>
      <c r="K356" s="132"/>
      <c r="M356" s="132">
        <v>4382.3</v>
      </c>
      <c r="N356" s="132">
        <v>4816.8</v>
      </c>
      <c r="O356" s="132">
        <v>3787.1</v>
      </c>
      <c r="P356" s="132">
        <v>6229.4</v>
      </c>
      <c r="Q356" s="132">
        <v>6722.1416</v>
      </c>
      <c r="R356" s="132">
        <v>7262.145509788593</v>
      </c>
      <c r="S356" s="90">
        <v>8045.432599999998</v>
      </c>
      <c r="T356" s="92">
        <v>6319.999999999999</v>
      </c>
      <c r="U356" s="90">
        <v>5453.707699999999</v>
      </c>
      <c r="V356" s="90">
        <v>5568.5</v>
      </c>
      <c r="W356" s="90">
        <v>6172.5</v>
      </c>
      <c r="X356" s="90">
        <v>5516.5</v>
      </c>
      <c r="Y356" s="90">
        <v>5079.5</v>
      </c>
      <c r="Z356" s="41"/>
    </row>
    <row r="357" spans="1:26" ht="12.75">
      <c r="A357" s="180" t="s">
        <v>820</v>
      </c>
      <c r="B357" s="132"/>
      <c r="C357" s="132"/>
      <c r="D357" s="132"/>
      <c r="E357" s="132"/>
      <c r="F357" s="132"/>
      <c r="G357" s="132"/>
      <c r="H357" s="132"/>
      <c r="I357" s="132"/>
      <c r="J357" s="132"/>
      <c r="K357" s="132"/>
      <c r="M357" s="90" t="s">
        <v>230</v>
      </c>
      <c r="N357" s="90" t="s">
        <v>230</v>
      </c>
      <c r="O357" s="90" t="s">
        <v>230</v>
      </c>
      <c r="P357" s="90" t="s">
        <v>230</v>
      </c>
      <c r="Q357" s="90" t="s">
        <v>230</v>
      </c>
      <c r="R357" s="90" t="s">
        <v>230</v>
      </c>
      <c r="S357" s="90" t="s">
        <v>230</v>
      </c>
      <c r="T357" s="92" t="s">
        <v>230</v>
      </c>
      <c r="U357" s="90" t="s">
        <v>230</v>
      </c>
      <c r="V357" s="90" t="s">
        <v>230</v>
      </c>
      <c r="W357" s="90" t="s">
        <v>230</v>
      </c>
      <c r="X357" s="90" t="s">
        <v>230</v>
      </c>
      <c r="Y357" s="90" t="s">
        <v>230</v>
      </c>
      <c r="Z357" s="41"/>
    </row>
    <row r="358" spans="1:26" ht="12.75">
      <c r="A358" s="180" t="s">
        <v>821</v>
      </c>
      <c r="B358" s="132"/>
      <c r="C358" s="132"/>
      <c r="D358" s="132"/>
      <c r="E358" s="132"/>
      <c r="F358" s="132"/>
      <c r="G358" s="132"/>
      <c r="H358" s="132"/>
      <c r="I358" s="132"/>
      <c r="J358" s="132"/>
      <c r="K358" s="132"/>
      <c r="M358" s="90" t="s">
        <v>230</v>
      </c>
      <c r="N358" s="90" t="s">
        <v>230</v>
      </c>
      <c r="O358" s="90" t="s">
        <v>230</v>
      </c>
      <c r="P358" s="90" t="s">
        <v>230</v>
      </c>
      <c r="Q358" s="90" t="s">
        <v>230</v>
      </c>
      <c r="R358" s="90" t="s">
        <v>230</v>
      </c>
      <c r="S358" s="90" t="s">
        <v>230</v>
      </c>
      <c r="T358" s="92" t="s">
        <v>230</v>
      </c>
      <c r="U358" s="90" t="s">
        <v>230</v>
      </c>
      <c r="V358" s="90" t="s">
        <v>230</v>
      </c>
      <c r="W358" s="90" t="s">
        <v>230</v>
      </c>
      <c r="X358" s="90" t="s">
        <v>230</v>
      </c>
      <c r="Y358" s="90" t="s">
        <v>230</v>
      </c>
      <c r="Z358" s="41"/>
    </row>
    <row r="359" spans="1:26" ht="15" customHeight="1">
      <c r="A359" s="180" t="s">
        <v>822</v>
      </c>
      <c r="B359" s="132"/>
      <c r="C359" s="132"/>
      <c r="D359" s="132"/>
      <c r="E359" s="132"/>
      <c r="F359" s="132"/>
      <c r="G359" s="132"/>
      <c r="H359" s="132"/>
      <c r="I359" s="132"/>
      <c r="J359" s="132"/>
      <c r="K359" s="132"/>
      <c r="M359" s="132">
        <v>2221.2</v>
      </c>
      <c r="N359" s="132">
        <v>2896.5</v>
      </c>
      <c r="O359" s="132">
        <v>3211.9</v>
      </c>
      <c r="P359" s="132">
        <v>1037.9</v>
      </c>
      <c r="Q359" s="132">
        <v>1361.7233</v>
      </c>
      <c r="R359" s="132">
        <v>1158.52595</v>
      </c>
      <c r="S359" s="90">
        <v>1169.5611999999999</v>
      </c>
      <c r="T359" s="92">
        <v>19932.363649790368</v>
      </c>
      <c r="U359" s="90">
        <v>21051.3768</v>
      </c>
      <c r="V359" s="90">
        <v>20300.2</v>
      </c>
      <c r="W359" s="90">
        <v>22087.6</v>
      </c>
      <c r="X359" s="90">
        <v>22587.3</v>
      </c>
      <c r="Y359" s="90">
        <v>24855.7</v>
      </c>
      <c r="Z359" s="41"/>
    </row>
    <row r="360" spans="1:26" ht="28.5" customHeight="1">
      <c r="A360" s="180" t="s">
        <v>823</v>
      </c>
      <c r="B360" s="132"/>
      <c r="C360" s="132"/>
      <c r="D360" s="132"/>
      <c r="E360" s="132"/>
      <c r="F360" s="132"/>
      <c r="G360" s="132"/>
      <c r="H360" s="132"/>
      <c r="I360" s="132"/>
      <c r="J360" s="132"/>
      <c r="K360" s="132"/>
      <c r="M360" s="90" t="s">
        <v>230</v>
      </c>
      <c r="N360" s="90" t="s">
        <v>230</v>
      </c>
      <c r="O360" s="90" t="s">
        <v>230</v>
      </c>
      <c r="P360" s="90" t="s">
        <v>230</v>
      </c>
      <c r="Q360" s="90" t="s">
        <v>230</v>
      </c>
      <c r="R360" s="90" t="s">
        <v>230</v>
      </c>
      <c r="S360" s="90" t="s">
        <v>230</v>
      </c>
      <c r="T360" s="92" t="s">
        <v>230</v>
      </c>
      <c r="U360" s="90" t="s">
        <v>230</v>
      </c>
      <c r="V360" s="90" t="s">
        <v>230</v>
      </c>
      <c r="W360" s="90" t="s">
        <v>230</v>
      </c>
      <c r="X360" s="90" t="s">
        <v>230</v>
      </c>
      <c r="Y360" s="90" t="s">
        <v>230</v>
      </c>
      <c r="Z360" s="41"/>
    </row>
    <row r="361" spans="1:26" ht="12.75">
      <c r="A361" s="180" t="s">
        <v>824</v>
      </c>
      <c r="B361" s="132"/>
      <c r="C361" s="132"/>
      <c r="D361" s="132"/>
      <c r="E361" s="132"/>
      <c r="F361" s="132"/>
      <c r="G361" s="132"/>
      <c r="H361" s="132"/>
      <c r="I361" s="132"/>
      <c r="J361" s="132"/>
      <c r="K361" s="132"/>
      <c r="L361" s="132"/>
      <c r="M361" s="132">
        <v>7312.7</v>
      </c>
      <c r="N361" s="132">
        <v>8386.2</v>
      </c>
      <c r="O361" s="132">
        <v>5777.1</v>
      </c>
      <c r="P361" s="132">
        <v>5453</v>
      </c>
      <c r="Q361" s="132">
        <v>4378.513</v>
      </c>
      <c r="R361" s="132">
        <v>3673.8205555888535</v>
      </c>
      <c r="S361" s="90">
        <v>4053.3743999999992</v>
      </c>
      <c r="T361" s="92">
        <v>6552.528206538807</v>
      </c>
      <c r="U361" s="90">
        <v>7013.484200000001</v>
      </c>
      <c r="V361" s="90">
        <v>6559.4</v>
      </c>
      <c r="W361" s="90">
        <v>6915.4</v>
      </c>
      <c r="X361" s="90">
        <v>7451.3</v>
      </c>
      <c r="Y361" s="90">
        <v>7418.6</v>
      </c>
      <c r="Z361" s="41"/>
    </row>
    <row r="362" spans="1:26" ht="12.75">
      <c r="A362" s="180" t="s">
        <v>825</v>
      </c>
      <c r="B362" s="132"/>
      <c r="C362" s="132"/>
      <c r="D362" s="132"/>
      <c r="E362" s="132"/>
      <c r="F362" s="132"/>
      <c r="G362" s="132"/>
      <c r="H362" s="132"/>
      <c r="I362" s="132"/>
      <c r="J362" s="132"/>
      <c r="K362" s="132"/>
      <c r="M362" s="132">
        <v>11604.8</v>
      </c>
      <c r="N362" s="132">
        <v>13008.2</v>
      </c>
      <c r="O362" s="132">
        <v>16649.8</v>
      </c>
      <c r="P362" s="132">
        <v>10944</v>
      </c>
      <c r="Q362" s="132">
        <v>12670.482199999997</v>
      </c>
      <c r="R362" s="132">
        <v>13760.43000936707</v>
      </c>
      <c r="S362" s="90">
        <v>13880.326799999997</v>
      </c>
      <c r="T362" s="92">
        <v>11233.518862855866</v>
      </c>
      <c r="U362" s="90">
        <v>11324.703800000003</v>
      </c>
      <c r="V362" s="90">
        <v>12655.7</v>
      </c>
      <c r="W362" s="90">
        <v>13117.5</v>
      </c>
      <c r="X362" s="90">
        <v>13021.9</v>
      </c>
      <c r="Y362" s="90">
        <v>14476.4</v>
      </c>
      <c r="Z362" s="41"/>
    </row>
    <row r="363" spans="1:26" ht="27" customHeight="1">
      <c r="A363" s="181" t="s">
        <v>826</v>
      </c>
      <c r="B363" s="132"/>
      <c r="C363" s="132"/>
      <c r="D363" s="132"/>
      <c r="E363" s="132"/>
      <c r="F363" s="132"/>
      <c r="G363" s="132"/>
      <c r="H363" s="132"/>
      <c r="I363" s="132"/>
      <c r="J363" s="132"/>
      <c r="K363" s="132"/>
      <c r="M363" s="132">
        <v>50877.6</v>
      </c>
      <c r="N363" s="132">
        <v>58406.7</v>
      </c>
      <c r="O363" s="132">
        <v>53908.7</v>
      </c>
      <c r="P363" s="132">
        <v>52145.5</v>
      </c>
      <c r="Q363" s="132">
        <v>58768.264599999995</v>
      </c>
      <c r="R363" s="132">
        <v>62426.810337650044</v>
      </c>
      <c r="S363" s="90">
        <v>74091.1214</v>
      </c>
      <c r="T363" s="92">
        <v>69635.4733407171</v>
      </c>
      <c r="U363" s="90">
        <v>72898.7397</v>
      </c>
      <c r="V363" s="90">
        <v>75804.8</v>
      </c>
      <c r="W363" s="90">
        <v>84014.8</v>
      </c>
      <c r="X363" s="90">
        <v>89504</v>
      </c>
      <c r="Y363" s="90">
        <v>102582.5</v>
      </c>
      <c r="Z363" s="41"/>
    </row>
    <row r="364" spans="1:26" ht="15.75" customHeight="1">
      <c r="A364" s="181" t="s">
        <v>827</v>
      </c>
      <c r="B364" s="132"/>
      <c r="C364" s="132"/>
      <c r="D364" s="132"/>
      <c r="E364" s="132"/>
      <c r="F364" s="132"/>
      <c r="G364" s="132"/>
      <c r="H364" s="132"/>
      <c r="I364" s="132"/>
      <c r="J364" s="132"/>
      <c r="K364" s="132"/>
      <c r="M364" s="132"/>
      <c r="N364" s="132"/>
      <c r="O364" s="132"/>
      <c r="P364" s="132"/>
      <c r="Q364" s="132"/>
      <c r="R364" s="132"/>
      <c r="S364" s="90"/>
      <c r="T364" s="90"/>
      <c r="U364" s="90" t="s">
        <v>230</v>
      </c>
      <c r="V364" s="90" t="s">
        <v>230</v>
      </c>
      <c r="W364" s="90">
        <v>0</v>
      </c>
      <c r="X364" s="90" t="s">
        <v>230</v>
      </c>
      <c r="Y364" s="90">
        <v>0</v>
      </c>
      <c r="Z364" s="41"/>
    </row>
    <row r="365" spans="1:26" ht="12.75">
      <c r="A365" s="169" t="s">
        <v>837</v>
      </c>
      <c r="B365" s="132"/>
      <c r="C365" s="132"/>
      <c r="D365" s="132"/>
      <c r="E365" s="132"/>
      <c r="F365" s="132"/>
      <c r="G365" s="132"/>
      <c r="H365" s="132"/>
      <c r="I365" s="132"/>
      <c r="J365" s="132"/>
      <c r="K365" s="132"/>
      <c r="M365" s="184">
        <v>76398.7</v>
      </c>
      <c r="N365" s="184">
        <v>87514.4</v>
      </c>
      <c r="O365" s="184">
        <v>83334.6</v>
      </c>
      <c r="P365" s="184">
        <v>75810</v>
      </c>
      <c r="Q365" s="184">
        <v>83901.12469999999</v>
      </c>
      <c r="R365" s="184">
        <v>88281.73236239457</v>
      </c>
      <c r="S365" s="185">
        <v>101239.81640000001</v>
      </c>
      <c r="T365" s="185">
        <v>113673.88405990215</v>
      </c>
      <c r="U365" s="185">
        <v>117742.0122</v>
      </c>
      <c r="V365" s="185">
        <v>120888.6</v>
      </c>
      <c r="W365" s="185">
        <v>132307.7</v>
      </c>
      <c r="X365" s="185">
        <v>138081</v>
      </c>
      <c r="Y365" s="185">
        <v>154412.7</v>
      </c>
      <c r="Z365" s="41"/>
    </row>
    <row r="366" spans="1:25" ht="25.5">
      <c r="A366" s="187" t="s">
        <v>848</v>
      </c>
      <c r="B366" s="132"/>
      <c r="C366" s="132"/>
      <c r="D366" s="132"/>
      <c r="E366" s="132"/>
      <c r="F366" s="132"/>
      <c r="G366" s="132"/>
      <c r="H366" s="132"/>
      <c r="I366" s="132"/>
      <c r="J366" s="132"/>
      <c r="K366" s="132"/>
      <c r="L366" s="182"/>
      <c r="M366" s="182"/>
      <c r="N366" s="182"/>
      <c r="O366" s="182"/>
      <c r="P366" s="182"/>
      <c r="Q366" s="182"/>
      <c r="R366" s="182"/>
      <c r="U366" s="41"/>
      <c r="W366" s="41"/>
      <c r="X366" s="41"/>
      <c r="Y366" s="41"/>
    </row>
    <row r="367" spans="1:26" ht="15.75" customHeight="1">
      <c r="A367" s="180" t="s">
        <v>815</v>
      </c>
      <c r="B367" s="132"/>
      <c r="C367" s="132"/>
      <c r="D367" s="132"/>
      <c r="E367" s="132"/>
      <c r="F367" s="132"/>
      <c r="G367" s="132"/>
      <c r="H367" s="132"/>
      <c r="I367" s="132"/>
      <c r="J367" s="132"/>
      <c r="K367" s="132"/>
      <c r="M367" s="132">
        <v>170547.8</v>
      </c>
      <c r="N367" s="132">
        <v>198098.1</v>
      </c>
      <c r="O367" s="132">
        <v>218284.7</v>
      </c>
      <c r="P367" s="132">
        <v>192067</v>
      </c>
      <c r="Q367" s="132">
        <v>218106.8</v>
      </c>
      <c r="R367" s="132">
        <v>267127.1</v>
      </c>
      <c r="S367" s="132">
        <v>345337.7</v>
      </c>
      <c r="T367" s="132">
        <v>356260.30000000005</v>
      </c>
      <c r="U367" s="132">
        <v>336193.2</v>
      </c>
      <c r="V367" s="132">
        <v>420458</v>
      </c>
      <c r="W367" s="132">
        <v>445251.3</v>
      </c>
      <c r="X367" s="132">
        <v>504452.5</v>
      </c>
      <c r="Y367" s="23">
        <v>573921.6</v>
      </c>
      <c r="Z367" s="23">
        <v>631025.7</v>
      </c>
    </row>
    <row r="368" spans="1:26" ht="12.75">
      <c r="A368" s="180" t="s">
        <v>816</v>
      </c>
      <c r="B368" s="132"/>
      <c r="C368" s="132"/>
      <c r="D368" s="132"/>
      <c r="E368" s="132"/>
      <c r="F368" s="132"/>
      <c r="G368" s="132"/>
      <c r="H368" s="132"/>
      <c r="I368" s="132"/>
      <c r="J368" s="132"/>
      <c r="K368" s="132"/>
      <c r="M368" s="132">
        <v>8167.5</v>
      </c>
      <c r="N368" s="132">
        <v>10109.4</v>
      </c>
      <c r="O368" s="132">
        <v>10578.7</v>
      </c>
      <c r="P368" s="132">
        <v>15280.5</v>
      </c>
      <c r="Q368" s="132">
        <v>17436.3</v>
      </c>
      <c r="R368" s="132">
        <v>26766.8</v>
      </c>
      <c r="S368" s="132">
        <v>30199.7</v>
      </c>
      <c r="T368" s="132">
        <v>34246.9</v>
      </c>
      <c r="U368" s="132">
        <v>32660.1</v>
      </c>
      <c r="V368" s="132">
        <v>36302.7</v>
      </c>
      <c r="W368" s="132">
        <v>43624.9</v>
      </c>
      <c r="X368" s="132">
        <v>49437.7</v>
      </c>
      <c r="Y368" s="23">
        <v>53667.5</v>
      </c>
      <c r="Z368" s="23">
        <v>67477.4</v>
      </c>
    </row>
    <row r="369" spans="1:26" ht="12.75">
      <c r="A369" s="180" t="s">
        <v>446</v>
      </c>
      <c r="B369" s="132"/>
      <c r="C369" s="132"/>
      <c r="D369" s="132"/>
      <c r="E369" s="132"/>
      <c r="F369" s="132"/>
      <c r="G369" s="132"/>
      <c r="H369" s="132"/>
      <c r="I369" s="132"/>
      <c r="J369" s="132"/>
      <c r="K369" s="132"/>
      <c r="M369" s="132">
        <v>229261.9</v>
      </c>
      <c r="N369" s="132">
        <v>264610.1</v>
      </c>
      <c r="O369" s="132">
        <v>318459.7</v>
      </c>
      <c r="P369" s="132">
        <v>342858.2</v>
      </c>
      <c r="Q369" s="132">
        <v>413503.3</v>
      </c>
      <c r="R369" s="132">
        <v>491823.2</v>
      </c>
      <c r="S369" s="132">
        <v>568354.1</v>
      </c>
      <c r="T369" s="132">
        <v>550831.5</v>
      </c>
      <c r="U369" s="132">
        <v>604913.3</v>
      </c>
      <c r="V369" s="132">
        <v>724178.1000000001</v>
      </c>
      <c r="W369" s="132">
        <v>828361</v>
      </c>
      <c r="X369" s="132">
        <v>914566.8</v>
      </c>
      <c r="Y369" s="23">
        <v>976349.9</v>
      </c>
      <c r="Z369" s="23">
        <v>1067004.9</v>
      </c>
    </row>
    <row r="370" spans="1:26" ht="12.75">
      <c r="A370" s="180" t="s">
        <v>433</v>
      </c>
      <c r="B370" s="132"/>
      <c r="C370" s="132"/>
      <c r="D370" s="132"/>
      <c r="E370" s="132"/>
      <c r="F370" s="132"/>
      <c r="G370" s="132"/>
      <c r="H370" s="132"/>
      <c r="I370" s="132"/>
      <c r="J370" s="132"/>
      <c r="K370" s="132"/>
      <c r="M370" s="132">
        <v>801187.6</v>
      </c>
      <c r="N370" s="132">
        <v>1006180</v>
      </c>
      <c r="O370" s="132">
        <v>1169387.7</v>
      </c>
      <c r="P370" s="132">
        <v>1254637.9</v>
      </c>
      <c r="Q370" s="132">
        <v>1488098.4</v>
      </c>
      <c r="R370" s="132">
        <v>1903966.2</v>
      </c>
      <c r="S370" s="132">
        <v>2308673.4</v>
      </c>
      <c r="T370" s="132">
        <v>2138168.2</v>
      </c>
      <c r="U370" s="132">
        <v>2375546.6</v>
      </c>
      <c r="V370" s="132">
        <v>2829605.3</v>
      </c>
      <c r="W370" s="132">
        <v>3159484.4</v>
      </c>
      <c r="X370" s="132">
        <v>3434991.5</v>
      </c>
      <c r="Y370" s="23">
        <v>3589118.4</v>
      </c>
      <c r="Z370" s="23">
        <v>3828247.3</v>
      </c>
    </row>
    <row r="371" spans="1:26" ht="12.75">
      <c r="A371" s="180" t="s">
        <v>817</v>
      </c>
      <c r="B371" s="132"/>
      <c r="C371" s="132"/>
      <c r="D371" s="132"/>
      <c r="E371" s="132"/>
      <c r="F371" s="132"/>
      <c r="G371" s="132"/>
      <c r="H371" s="132"/>
      <c r="I371" s="132"/>
      <c r="J371" s="132"/>
      <c r="K371" s="132"/>
      <c r="M371" s="132">
        <v>175917.4</v>
      </c>
      <c r="N371" s="132">
        <v>214964</v>
      </c>
      <c r="O371" s="132">
        <v>259843.2</v>
      </c>
      <c r="P371" s="132">
        <v>314943.4</v>
      </c>
      <c r="Q371" s="132">
        <v>377335.9</v>
      </c>
      <c r="R371" s="132">
        <v>469788.6</v>
      </c>
      <c r="S371" s="132">
        <v>548861.1</v>
      </c>
      <c r="T371" s="132">
        <v>631914.9</v>
      </c>
      <c r="U371" s="132">
        <v>688120.6</v>
      </c>
      <c r="V371" s="132">
        <v>816722.8</v>
      </c>
      <c r="W371" s="132">
        <v>887610.6</v>
      </c>
      <c r="X371" s="132">
        <v>967943.3</v>
      </c>
      <c r="Y371" s="23">
        <v>1036027.3</v>
      </c>
      <c r="Z371" s="23">
        <v>1097813.2</v>
      </c>
    </row>
    <row r="372" spans="1:26" ht="12.75">
      <c r="A372" s="180" t="s">
        <v>435</v>
      </c>
      <c r="B372" s="132"/>
      <c r="C372" s="132"/>
      <c r="D372" s="132"/>
      <c r="E372" s="132"/>
      <c r="F372" s="132"/>
      <c r="G372" s="132"/>
      <c r="H372" s="132"/>
      <c r="I372" s="132"/>
      <c r="J372" s="132"/>
      <c r="K372" s="132"/>
      <c r="M372" s="132">
        <v>310790.3</v>
      </c>
      <c r="N372" s="89">
        <v>285948.6</v>
      </c>
      <c r="O372" s="132">
        <v>377910.1</v>
      </c>
      <c r="P372" s="132">
        <v>481707.6</v>
      </c>
      <c r="Q372" s="132">
        <v>545593.5</v>
      </c>
      <c r="R372" s="132">
        <v>773660.3</v>
      </c>
      <c r="S372" s="132">
        <v>1056655.3</v>
      </c>
      <c r="T372" s="132">
        <v>975246.8</v>
      </c>
      <c r="U372" s="132">
        <v>1082538.7</v>
      </c>
      <c r="V372" s="132">
        <v>1450208.2</v>
      </c>
      <c r="W372" s="132">
        <v>1594955.5</v>
      </c>
      <c r="X372" s="132">
        <v>1670184.7999999998</v>
      </c>
      <c r="Y372" s="23">
        <v>1665773.9</v>
      </c>
      <c r="Z372" s="23">
        <v>1643896.1</v>
      </c>
    </row>
    <row r="373" spans="1:26" ht="38.25">
      <c r="A373" s="180" t="s">
        <v>818</v>
      </c>
      <c r="B373" s="132"/>
      <c r="C373" s="132"/>
      <c r="D373" s="132"/>
      <c r="E373" s="132"/>
      <c r="F373" s="132"/>
      <c r="G373" s="132"/>
      <c r="H373" s="132"/>
      <c r="I373" s="132"/>
      <c r="J373" s="132"/>
      <c r="K373" s="132"/>
      <c r="M373" s="132">
        <v>195068.4</v>
      </c>
      <c r="N373" s="89">
        <v>290308.7</v>
      </c>
      <c r="O373" s="132">
        <v>439454.3</v>
      </c>
      <c r="P373" s="132">
        <v>549634.8</v>
      </c>
      <c r="Q373" s="132">
        <v>718445.2</v>
      </c>
      <c r="R373" s="132">
        <v>1123407.7</v>
      </c>
      <c r="S373" s="132">
        <v>1740237.1</v>
      </c>
      <c r="T373" s="132">
        <v>1416532.7</v>
      </c>
      <c r="U373" s="132">
        <v>2074476.1</v>
      </c>
      <c r="V373" s="132">
        <v>2838495.3</v>
      </c>
      <c r="W373" s="132">
        <v>3000593.7</v>
      </c>
      <c r="X373" s="132">
        <v>3056668.5</v>
      </c>
      <c r="Y373" s="23">
        <v>3311564.5999999996</v>
      </c>
      <c r="Z373" s="23">
        <v>3502812.2</v>
      </c>
    </row>
    <row r="374" spans="1:26" ht="12.75">
      <c r="A374" s="180" t="s">
        <v>819</v>
      </c>
      <c r="B374" s="132"/>
      <c r="C374" s="132"/>
      <c r="D374" s="132"/>
      <c r="E374" s="132"/>
      <c r="F374" s="132"/>
      <c r="G374" s="132"/>
      <c r="H374" s="132"/>
      <c r="I374" s="132"/>
      <c r="J374" s="132"/>
      <c r="K374" s="132"/>
      <c r="M374" s="132">
        <v>34013.5</v>
      </c>
      <c r="N374" s="89">
        <v>35077.2</v>
      </c>
      <c r="O374" s="132">
        <v>48046.5</v>
      </c>
      <c r="P374" s="132">
        <v>49963.9</v>
      </c>
      <c r="Q374" s="132">
        <v>66501.7</v>
      </c>
      <c r="R374" s="132">
        <v>92010.1</v>
      </c>
      <c r="S374" s="132">
        <v>124200.2</v>
      </c>
      <c r="T374" s="132">
        <v>124694.4</v>
      </c>
      <c r="U374" s="132">
        <v>169108.2</v>
      </c>
      <c r="V374" s="132">
        <v>183969.7</v>
      </c>
      <c r="W374" s="132">
        <v>209760.90000000002</v>
      </c>
      <c r="X374" s="132">
        <v>226625.7</v>
      </c>
      <c r="Y374" s="23">
        <v>246167.6</v>
      </c>
      <c r="Z374" s="23">
        <v>250330.6</v>
      </c>
    </row>
    <row r="375" spans="1:26" ht="12.75">
      <c r="A375" s="180" t="s">
        <v>820</v>
      </c>
      <c r="B375" s="132"/>
      <c r="C375" s="132"/>
      <c r="D375" s="132"/>
      <c r="E375" s="132"/>
      <c r="F375" s="132"/>
      <c r="G375" s="132"/>
      <c r="H375" s="132"/>
      <c r="I375" s="132"/>
      <c r="J375" s="132"/>
      <c r="K375" s="132"/>
      <c r="M375" s="132">
        <v>387465</v>
      </c>
      <c r="N375" s="89">
        <v>521372.4</v>
      </c>
      <c r="O375" s="132">
        <v>678607.9</v>
      </c>
      <c r="P375" s="132">
        <v>783737.3</v>
      </c>
      <c r="Q375" s="132">
        <v>898679.3</v>
      </c>
      <c r="R375" s="132">
        <v>1056713.3</v>
      </c>
      <c r="S375" s="132">
        <v>1311127.4</v>
      </c>
      <c r="T375" s="132">
        <v>1384570</v>
      </c>
      <c r="U375" s="132">
        <v>1355615.2</v>
      </c>
      <c r="V375" s="132">
        <v>1846502.5</v>
      </c>
      <c r="W375" s="132">
        <v>2012629.7</v>
      </c>
      <c r="X375" s="132">
        <v>2231482.4</v>
      </c>
      <c r="Y375" s="23">
        <v>2193545.9</v>
      </c>
      <c r="Z375" s="23">
        <v>2303523.1</v>
      </c>
    </row>
    <row r="376" spans="1:26" ht="12.75">
      <c r="A376" s="180" t="s">
        <v>821</v>
      </c>
      <c r="B376" s="132"/>
      <c r="C376" s="132"/>
      <c r="D376" s="132"/>
      <c r="E376" s="132"/>
      <c r="F376" s="132"/>
      <c r="G376" s="132"/>
      <c r="H376" s="132"/>
      <c r="I376" s="132"/>
      <c r="J376" s="132"/>
      <c r="K376" s="132"/>
      <c r="M376" s="132">
        <v>140474.9</v>
      </c>
      <c r="N376" s="89">
        <v>179951.5</v>
      </c>
      <c r="O376" s="132">
        <v>209982.7</v>
      </c>
      <c r="P376" s="132">
        <v>299190.7</v>
      </c>
      <c r="Q376" s="132">
        <v>405771.8</v>
      </c>
      <c r="R376" s="132">
        <v>544853.5</v>
      </c>
      <c r="S376" s="132">
        <v>697547.7</v>
      </c>
      <c r="T376" s="132">
        <v>646331.5</v>
      </c>
      <c r="U376" s="132">
        <v>763112.2</v>
      </c>
      <c r="V376" s="132">
        <v>910370.1000000001</v>
      </c>
      <c r="W376" s="132">
        <v>1061545.4</v>
      </c>
      <c r="X376" s="132">
        <v>1173822.9</v>
      </c>
      <c r="Y376" s="23">
        <v>1245864.0999999999</v>
      </c>
      <c r="Z376" s="23">
        <v>1248910.4</v>
      </c>
    </row>
    <row r="377" spans="1:26" ht="12.75" customHeight="1">
      <c r="A377" s="180" t="s">
        <v>822</v>
      </c>
      <c r="B377" s="132"/>
      <c r="C377" s="132"/>
      <c r="D377" s="132"/>
      <c r="E377" s="132"/>
      <c r="F377" s="132"/>
      <c r="G377" s="132"/>
      <c r="H377" s="132"/>
      <c r="I377" s="132"/>
      <c r="J377" s="132"/>
      <c r="K377" s="132"/>
      <c r="M377" s="132">
        <v>269817.6</v>
      </c>
      <c r="N377" s="132">
        <v>366506.8</v>
      </c>
      <c r="O377" s="132">
        <v>430954.8</v>
      </c>
      <c r="P377" s="132">
        <v>628855.8</v>
      </c>
      <c r="Q377" s="132">
        <v>791862.3</v>
      </c>
      <c r="R377" s="132">
        <v>1089033.2</v>
      </c>
      <c r="S377" s="132">
        <v>1502582.3</v>
      </c>
      <c r="T377" s="132">
        <v>1639620.2</v>
      </c>
      <c r="U377" s="132">
        <v>1646759.8</v>
      </c>
      <c r="V377" s="132">
        <v>1928747.6999999997</v>
      </c>
      <c r="W377" s="132">
        <v>2229397.1999999997</v>
      </c>
      <c r="X377" s="132">
        <v>2433148.7</v>
      </c>
      <c r="Y377" s="23">
        <v>2549757.4</v>
      </c>
      <c r="Z377" s="23">
        <v>2742879.3</v>
      </c>
    </row>
    <row r="378" spans="1:26" ht="24.75" customHeight="1">
      <c r="A378" s="180" t="s">
        <v>823</v>
      </c>
      <c r="B378" s="132"/>
      <c r="C378" s="132"/>
      <c r="D378" s="132"/>
      <c r="E378" s="132"/>
      <c r="F378" s="132"/>
      <c r="G378" s="132"/>
      <c r="H378" s="132"/>
      <c r="I378" s="132"/>
      <c r="J378" s="132"/>
      <c r="K378" s="132"/>
      <c r="M378" s="132">
        <v>466323</v>
      </c>
      <c r="N378" s="132">
        <v>618803.2</v>
      </c>
      <c r="O378" s="132">
        <v>768720.8</v>
      </c>
      <c r="P378" s="132">
        <v>920181.5</v>
      </c>
      <c r="Q378" s="132">
        <v>1146478.7</v>
      </c>
      <c r="R378" s="132">
        <v>1414237.6</v>
      </c>
      <c r="S378" s="132">
        <v>1818345.1</v>
      </c>
      <c r="T378" s="132">
        <v>2108149.3</v>
      </c>
      <c r="U378" s="132">
        <v>2333640.7</v>
      </c>
      <c r="V378" s="132">
        <v>2568422.5</v>
      </c>
      <c r="W378" s="132">
        <v>3234235</v>
      </c>
      <c r="X378" s="132">
        <v>3649595.3</v>
      </c>
      <c r="Y378" s="23">
        <v>3886463.2</v>
      </c>
      <c r="Z378" s="23">
        <v>3798582</v>
      </c>
    </row>
    <row r="379" spans="1:26" ht="12.75">
      <c r="A379" s="180" t="s">
        <v>824</v>
      </c>
      <c r="B379" s="132"/>
      <c r="C379" s="132"/>
      <c r="D379" s="132"/>
      <c r="E379" s="132"/>
      <c r="F379" s="132"/>
      <c r="G379" s="132"/>
      <c r="H379" s="132"/>
      <c r="I379" s="132"/>
      <c r="J379" s="132"/>
      <c r="K379" s="132"/>
      <c r="M379" s="132">
        <v>251214.9</v>
      </c>
      <c r="N379" s="132">
        <v>287071.3</v>
      </c>
      <c r="O379" s="132">
        <v>346787.4</v>
      </c>
      <c r="P379" s="132">
        <v>434410.3</v>
      </c>
      <c r="Q379" s="132">
        <v>556281.7</v>
      </c>
      <c r="R379" s="132">
        <v>692649.2</v>
      </c>
      <c r="S379" s="132">
        <v>878303.8</v>
      </c>
      <c r="T379" s="132">
        <v>1021705.6</v>
      </c>
      <c r="U379" s="132">
        <v>1106626.1</v>
      </c>
      <c r="V379" s="132">
        <v>1261916.7</v>
      </c>
      <c r="W379" s="132">
        <v>1355925</v>
      </c>
      <c r="X379" s="132">
        <v>1547606.6</v>
      </c>
      <c r="Y379" s="23">
        <v>1645719.2</v>
      </c>
      <c r="Z379" s="23">
        <v>1626045.9</v>
      </c>
    </row>
    <row r="380" spans="1:26" ht="12.75">
      <c r="A380" s="180" t="s">
        <v>825</v>
      </c>
      <c r="B380" s="132"/>
      <c r="C380" s="132"/>
      <c r="D380" s="132"/>
      <c r="E380" s="132"/>
      <c r="F380" s="132"/>
      <c r="G380" s="132"/>
      <c r="H380" s="132"/>
      <c r="I380" s="132"/>
      <c r="J380" s="132"/>
      <c r="K380" s="132"/>
      <c r="M380" s="132">
        <v>271543.3</v>
      </c>
      <c r="N380" s="132">
        <v>311596.1</v>
      </c>
      <c r="O380" s="132">
        <v>401740.9</v>
      </c>
      <c r="P380" s="132">
        <v>477434.3</v>
      </c>
      <c r="Q380" s="132">
        <v>667696.5</v>
      </c>
      <c r="R380" s="132">
        <v>848678.2</v>
      </c>
      <c r="S380" s="132">
        <v>1071139.3</v>
      </c>
      <c r="T380" s="132">
        <v>1210173.3</v>
      </c>
      <c r="U380" s="132">
        <v>1324548</v>
      </c>
      <c r="V380" s="132">
        <v>1574409.6</v>
      </c>
      <c r="W380" s="132">
        <v>1774719.2000000002</v>
      </c>
      <c r="X380" s="132">
        <v>2103775</v>
      </c>
      <c r="Y380" s="23">
        <v>2407039</v>
      </c>
      <c r="Z380" s="23">
        <v>2693197.5</v>
      </c>
    </row>
    <row r="381" spans="1:26" ht="27" customHeight="1">
      <c r="A381" s="181" t="s">
        <v>826</v>
      </c>
      <c r="B381" s="132"/>
      <c r="C381" s="132"/>
      <c r="D381" s="132"/>
      <c r="E381" s="132"/>
      <c r="F381" s="132"/>
      <c r="G381" s="132"/>
      <c r="H381" s="132"/>
      <c r="I381" s="132"/>
      <c r="J381" s="132"/>
      <c r="K381" s="132"/>
      <c r="M381" s="132">
        <v>104307.5</v>
      </c>
      <c r="N381" s="132">
        <v>144390.6</v>
      </c>
      <c r="O381" s="132">
        <v>171177.3</v>
      </c>
      <c r="P381" s="132">
        <v>178363.5</v>
      </c>
      <c r="Q381" s="132">
        <v>224114.2</v>
      </c>
      <c r="R381" s="132">
        <v>281399.7</v>
      </c>
      <c r="S381" s="132">
        <v>358196.8</v>
      </c>
      <c r="T381" s="132">
        <v>383168.69999999995</v>
      </c>
      <c r="U381" s="132">
        <v>469759.9</v>
      </c>
      <c r="V381" s="132">
        <v>529848.9</v>
      </c>
      <c r="W381" s="132">
        <v>587358.6</v>
      </c>
      <c r="X381" s="132">
        <v>673181.5</v>
      </c>
      <c r="Y381" s="23">
        <v>738835.6</v>
      </c>
      <c r="Z381" s="23">
        <v>771973.7</v>
      </c>
    </row>
    <row r="382" spans="1:26" ht="15.75" customHeight="1">
      <c r="A382" s="181" t="s">
        <v>827</v>
      </c>
      <c r="B382" s="132"/>
      <c r="C382" s="132"/>
      <c r="D382" s="132"/>
      <c r="E382" s="132"/>
      <c r="F382" s="132"/>
      <c r="G382" s="132"/>
      <c r="H382" s="132"/>
      <c r="I382" s="132"/>
      <c r="J382" s="132"/>
      <c r="K382" s="132"/>
      <c r="M382" s="132"/>
      <c r="N382" s="132"/>
      <c r="O382" s="132"/>
      <c r="P382" s="132"/>
      <c r="Q382" s="132"/>
      <c r="R382" s="132"/>
      <c r="S382" s="132"/>
      <c r="T382" s="132"/>
      <c r="U382" s="90">
        <v>17.3</v>
      </c>
      <c r="V382" s="132">
        <v>338573</v>
      </c>
      <c r="W382" s="132">
        <v>375849</v>
      </c>
      <c r="X382" s="132">
        <v>406093</v>
      </c>
      <c r="Y382" s="23">
        <v>436077</v>
      </c>
      <c r="Z382" s="23">
        <v>496947.3</v>
      </c>
    </row>
    <row r="383" spans="1:26" ht="12.75">
      <c r="A383" s="190" t="s">
        <v>849</v>
      </c>
      <c r="B383" s="132"/>
      <c r="C383" s="132"/>
      <c r="D383" s="132"/>
      <c r="E383" s="132"/>
      <c r="F383" s="132"/>
      <c r="G383" s="132"/>
      <c r="H383" s="132"/>
      <c r="I383" s="132"/>
      <c r="J383" s="132"/>
      <c r="K383" s="132"/>
      <c r="M383" s="132">
        <v>3816100.6</v>
      </c>
      <c r="N383" s="132">
        <v>4734988</v>
      </c>
      <c r="O383" s="132">
        <v>5849936.7</v>
      </c>
      <c r="P383" s="132">
        <v>6923266.7</v>
      </c>
      <c r="Q383" s="132">
        <v>8535905.6</v>
      </c>
      <c r="R383" s="132">
        <v>11076114.699999997</v>
      </c>
      <c r="S383" s="132">
        <v>14359761.000000002</v>
      </c>
      <c r="T383" s="132">
        <v>14621614.399999999</v>
      </c>
      <c r="U383" s="132">
        <v>16363636</v>
      </c>
      <c r="V383" s="132">
        <v>20258731.099999998</v>
      </c>
      <c r="W383" s="132">
        <v>22801301.4</v>
      </c>
      <c r="X383" s="132">
        <v>25043576.200000003</v>
      </c>
      <c r="Y383" s="23">
        <v>26555892.2</v>
      </c>
      <c r="Z383" s="23">
        <v>27770666.599999998</v>
      </c>
    </row>
    <row r="384" spans="1:26" ht="29.25" customHeight="1">
      <c r="A384" s="190" t="s">
        <v>850</v>
      </c>
      <c r="B384" s="132"/>
      <c r="C384" s="132"/>
      <c r="D384" s="132"/>
      <c r="E384" s="132"/>
      <c r="F384" s="132"/>
      <c r="G384" s="132"/>
      <c r="H384" s="132"/>
      <c r="I384" s="132"/>
      <c r="J384" s="132"/>
      <c r="K384" s="132"/>
      <c r="M384" s="132">
        <v>1249000</v>
      </c>
      <c r="N384" s="132">
        <v>1496400</v>
      </c>
      <c r="O384" s="132">
        <v>1995100</v>
      </c>
      <c r="P384" s="132">
        <v>2551000</v>
      </c>
      <c r="Q384" s="132">
        <v>3450000</v>
      </c>
      <c r="R384" s="132">
        <v>4450000</v>
      </c>
      <c r="S384" s="132">
        <f>S37</f>
        <v>5200000</v>
      </c>
      <c r="T384" s="132">
        <v>5790000</v>
      </c>
      <c r="U384" s="132">
        <v>6632000</v>
      </c>
      <c r="V384" s="132">
        <v>5968000</v>
      </c>
      <c r="W384" s="132">
        <v>6791000</v>
      </c>
      <c r="X384" s="132">
        <v>8100000</v>
      </c>
      <c r="Y384" s="23">
        <v>9940000</v>
      </c>
      <c r="Z384" s="23">
        <v>10361000.000037173</v>
      </c>
    </row>
    <row r="385" spans="1:26" ht="25.5">
      <c r="A385" s="190" t="s">
        <v>851</v>
      </c>
      <c r="B385" s="132"/>
      <c r="C385" s="132"/>
      <c r="D385" s="132"/>
      <c r="E385" s="132"/>
      <c r="F385" s="132"/>
      <c r="G385" s="132"/>
      <c r="H385" s="132"/>
      <c r="I385" s="132"/>
      <c r="J385" s="132"/>
      <c r="K385" s="132"/>
      <c r="M385" s="132">
        <v>5065100.6</v>
      </c>
      <c r="N385" s="132">
        <v>6231388</v>
      </c>
      <c r="O385" s="132">
        <v>7845036.7</v>
      </c>
      <c r="P385" s="132">
        <v>9474266.7</v>
      </c>
      <c r="Q385" s="132">
        <v>11985905.6</v>
      </c>
      <c r="R385" s="132">
        <v>15526114.699999997</v>
      </c>
      <c r="S385" s="132">
        <v>19559761</v>
      </c>
      <c r="T385" s="132">
        <v>20411614.4</v>
      </c>
      <c r="U385" s="132">
        <v>22995636</v>
      </c>
      <c r="V385" s="132">
        <v>26226731.099999998</v>
      </c>
      <c r="W385" s="132">
        <v>29592301.4</v>
      </c>
      <c r="X385" s="132">
        <v>33143576.200000003</v>
      </c>
      <c r="Y385" s="23">
        <v>36495892.2</v>
      </c>
      <c r="Z385" s="23">
        <v>38131666.60003717</v>
      </c>
    </row>
    <row r="386" spans="1:26" ht="25.5">
      <c r="A386" s="194" t="s">
        <v>852</v>
      </c>
      <c r="B386" s="132"/>
      <c r="C386" s="132"/>
      <c r="D386" s="132"/>
      <c r="E386" s="132"/>
      <c r="F386" s="132"/>
      <c r="G386" s="132"/>
      <c r="H386" s="132"/>
      <c r="I386" s="132"/>
      <c r="J386" s="132"/>
      <c r="K386" s="132"/>
      <c r="L386" s="182"/>
      <c r="M386" s="182"/>
      <c r="N386" s="182"/>
      <c r="O386" s="182"/>
      <c r="P386" s="182"/>
      <c r="Q386" s="182"/>
      <c r="R386" s="182"/>
      <c r="U386" s="41"/>
      <c r="V386" s="48"/>
      <c r="W386" s="48"/>
      <c r="X386" s="48"/>
      <c r="Y386" s="48"/>
      <c r="Z386" s="48"/>
    </row>
    <row r="387" spans="1:26" ht="12.75" customHeight="1">
      <c r="A387" s="180" t="s">
        <v>815</v>
      </c>
      <c r="B387" s="132"/>
      <c r="C387" s="132"/>
      <c r="D387" s="132"/>
      <c r="E387" s="132"/>
      <c r="F387" s="132"/>
      <c r="G387" s="132"/>
      <c r="H387" s="132"/>
      <c r="I387" s="132"/>
      <c r="J387" s="132"/>
      <c r="K387" s="132"/>
      <c r="M387" s="89">
        <v>-5830.2</v>
      </c>
      <c r="N387" s="89">
        <v>-10526.7</v>
      </c>
      <c r="O387" s="89">
        <v>-8066.9</v>
      </c>
      <c r="P387" s="89">
        <v>3152.8</v>
      </c>
      <c r="Q387" s="89">
        <v>4479.9</v>
      </c>
      <c r="R387" s="89">
        <v>99.69999999999891</v>
      </c>
      <c r="S387" s="195">
        <v>-18262.9</v>
      </c>
      <c r="T387" s="195">
        <v>-53688</v>
      </c>
      <c r="U387" s="195">
        <v>-19289.8</v>
      </c>
      <c r="V387" s="195">
        <v>-57210.8</v>
      </c>
      <c r="W387" s="195">
        <v>-63518.1</v>
      </c>
      <c r="X387" s="195">
        <v>-32266.999999999993</v>
      </c>
      <c r="Y387" s="23">
        <v>-90204.4</v>
      </c>
      <c r="Z387" s="23">
        <v>-89390.79999999999</v>
      </c>
    </row>
    <row r="388" spans="1:26" ht="12.75">
      <c r="A388" s="180" t="s">
        <v>816</v>
      </c>
      <c r="B388" s="132"/>
      <c r="C388" s="132"/>
      <c r="D388" s="132"/>
      <c r="E388" s="132"/>
      <c r="F388" s="132"/>
      <c r="G388" s="132"/>
      <c r="H388" s="132"/>
      <c r="I388" s="132"/>
      <c r="J388" s="132"/>
      <c r="K388" s="132"/>
      <c r="M388" s="89">
        <v>504.5</v>
      </c>
      <c r="N388" s="89">
        <v>104.1</v>
      </c>
      <c r="O388" s="89">
        <v>2004.9</v>
      </c>
      <c r="P388" s="89">
        <v>1029.9</v>
      </c>
      <c r="Q388" s="89">
        <v>381</v>
      </c>
      <c r="R388" s="89">
        <v>590.6</v>
      </c>
      <c r="S388" s="195">
        <v>457.2</v>
      </c>
      <c r="T388" s="195">
        <v>634.2</v>
      </c>
      <c r="U388" s="195">
        <v>2163.3</v>
      </c>
      <c r="V388" s="195">
        <v>1050.2</v>
      </c>
      <c r="W388" s="195">
        <v>2085.1000000000004</v>
      </c>
      <c r="X388" s="195">
        <v>1397.6999999999998</v>
      </c>
      <c r="Y388" s="23">
        <v>1327.1999999999998</v>
      </c>
      <c r="Z388" s="23">
        <v>4036.8</v>
      </c>
    </row>
    <row r="389" spans="1:26" ht="12.75">
      <c r="A389" s="180" t="s">
        <v>446</v>
      </c>
      <c r="B389" s="132"/>
      <c r="C389" s="132"/>
      <c r="D389" s="132"/>
      <c r="E389" s="132"/>
      <c r="F389" s="132"/>
      <c r="G389" s="132"/>
      <c r="H389" s="132"/>
      <c r="I389" s="132"/>
      <c r="J389" s="132"/>
      <c r="K389" s="132"/>
      <c r="M389" s="89">
        <v>308179.3</v>
      </c>
      <c r="N389" s="89">
        <v>349798.7</v>
      </c>
      <c r="O389" s="89">
        <v>533233.3</v>
      </c>
      <c r="P389" s="89">
        <v>919798.3</v>
      </c>
      <c r="Q389" s="89">
        <v>1114660.2</v>
      </c>
      <c r="R389" s="89">
        <v>1018875.6</v>
      </c>
      <c r="S389" s="195">
        <v>1437137.2</v>
      </c>
      <c r="T389" s="195">
        <v>910635</v>
      </c>
      <c r="U389" s="195">
        <v>1206552</v>
      </c>
      <c r="V389" s="195">
        <v>67508.8</v>
      </c>
      <c r="W389" s="195">
        <v>73715.4</v>
      </c>
      <c r="X389" s="195">
        <v>91294.2</v>
      </c>
      <c r="Y389" s="23">
        <v>87710.5</v>
      </c>
      <c r="Z389" s="23">
        <v>99865.4</v>
      </c>
    </row>
    <row r="390" spans="1:26" ht="12.75">
      <c r="A390" s="180" t="s">
        <v>433</v>
      </c>
      <c r="B390" s="132"/>
      <c r="C390" s="132"/>
      <c r="D390" s="132"/>
      <c r="E390" s="132"/>
      <c r="F390" s="132"/>
      <c r="G390" s="132"/>
      <c r="H390" s="132"/>
      <c r="I390" s="132"/>
      <c r="J390" s="132"/>
      <c r="K390" s="132"/>
      <c r="M390" s="89">
        <v>86764.6</v>
      </c>
      <c r="N390" s="89">
        <v>35889.5</v>
      </c>
      <c r="O390" s="89">
        <v>53343.7</v>
      </c>
      <c r="P390" s="89">
        <v>46806</v>
      </c>
      <c r="Q390" s="89">
        <v>97474.3</v>
      </c>
      <c r="R390" s="89">
        <v>265099.3</v>
      </c>
      <c r="S390" s="195">
        <v>381126.4</v>
      </c>
      <c r="T390" s="195">
        <v>257971.5</v>
      </c>
      <c r="U390" s="195">
        <v>332092.9</v>
      </c>
      <c r="V390" s="195">
        <v>88785.4</v>
      </c>
      <c r="W390" s="195">
        <v>102119.8</v>
      </c>
      <c r="X390" s="195">
        <v>122075.50000000001</v>
      </c>
      <c r="Y390" s="23">
        <v>97317</v>
      </c>
      <c r="Z390" s="23">
        <v>93936.3</v>
      </c>
    </row>
    <row r="391" spans="1:26" ht="12.75">
      <c r="A391" s="180" t="s">
        <v>817</v>
      </c>
      <c r="B391" s="132"/>
      <c r="C391" s="132"/>
      <c r="D391" s="132"/>
      <c r="E391" s="132"/>
      <c r="F391" s="132"/>
      <c r="G391" s="132"/>
      <c r="H391" s="132"/>
      <c r="I391" s="132"/>
      <c r="J391" s="132"/>
      <c r="K391" s="132"/>
      <c r="M391" s="89">
        <v>31360.9</v>
      </c>
      <c r="N391" s="89">
        <v>22547</v>
      </c>
      <c r="O391" s="89">
        <v>20514.3</v>
      </c>
      <c r="P391" s="89">
        <v>22210.7</v>
      </c>
      <c r="Q391" s="89">
        <v>22851.7</v>
      </c>
      <c r="R391" s="89">
        <v>32404.8</v>
      </c>
      <c r="S391" s="195">
        <v>44442.4</v>
      </c>
      <c r="T391" s="195">
        <v>45709</v>
      </c>
      <c r="U391" s="195">
        <v>55415.1</v>
      </c>
      <c r="V391" s="195">
        <v>58098.4</v>
      </c>
      <c r="W391" s="195">
        <v>67018.5</v>
      </c>
      <c r="X391" s="195">
        <v>78948.1</v>
      </c>
      <c r="Y391" s="23">
        <v>81448.8</v>
      </c>
      <c r="Z391" s="23">
        <v>93620.9</v>
      </c>
    </row>
    <row r="392" spans="1:26" ht="12.75">
      <c r="A392" s="180" t="s">
        <v>435</v>
      </c>
      <c r="B392" s="132"/>
      <c r="C392" s="132"/>
      <c r="D392" s="132"/>
      <c r="E392" s="132"/>
      <c r="F392" s="132"/>
      <c r="G392" s="132"/>
      <c r="H392" s="132"/>
      <c r="I392" s="132"/>
      <c r="J392" s="132"/>
      <c r="K392" s="132"/>
      <c r="M392" s="89">
        <v>14443.8</v>
      </c>
      <c r="N392" s="89">
        <v>4180.3</v>
      </c>
      <c r="O392" s="89">
        <v>5240.1</v>
      </c>
      <c r="P392" s="89">
        <v>4368.5</v>
      </c>
      <c r="Q392" s="89">
        <v>5203.8</v>
      </c>
      <c r="R392" s="89">
        <v>9069.6</v>
      </c>
      <c r="S392" s="195">
        <v>9400.2</v>
      </c>
      <c r="T392" s="195">
        <v>6442.300000000001</v>
      </c>
      <c r="U392" s="195">
        <v>7975.6</v>
      </c>
      <c r="V392" s="195">
        <v>19039.899999999998</v>
      </c>
      <c r="W392" s="195">
        <v>19691.1</v>
      </c>
      <c r="X392" s="195">
        <v>20337.7</v>
      </c>
      <c r="Y392" s="23">
        <v>21048.4</v>
      </c>
      <c r="Z392" s="23">
        <v>22358.7</v>
      </c>
    </row>
    <row r="393" spans="1:26" ht="38.25">
      <c r="A393" s="180" t="s">
        <v>818</v>
      </c>
      <c r="B393" s="132"/>
      <c r="C393" s="132"/>
      <c r="D393" s="132"/>
      <c r="E393" s="132"/>
      <c r="F393" s="132"/>
      <c r="G393" s="132"/>
      <c r="H393" s="132"/>
      <c r="I393" s="132"/>
      <c r="J393" s="132"/>
      <c r="K393" s="132"/>
      <c r="M393" s="89">
        <v>44920.2</v>
      </c>
      <c r="N393" s="89">
        <v>30881</v>
      </c>
      <c r="O393" s="89">
        <v>25823.1</v>
      </c>
      <c r="P393" s="89">
        <v>39893.9</v>
      </c>
      <c r="Q393" s="89">
        <v>52162.2</v>
      </c>
      <c r="R393" s="89">
        <v>68091.5</v>
      </c>
      <c r="S393" s="195">
        <v>76916.5</v>
      </c>
      <c r="T393" s="195">
        <v>59165.7</v>
      </c>
      <c r="U393" s="195">
        <v>67726.2</v>
      </c>
      <c r="V393" s="195">
        <v>58202.5</v>
      </c>
      <c r="W393" s="195">
        <v>85500</v>
      </c>
      <c r="X393" s="195">
        <v>100286.4</v>
      </c>
      <c r="Y393" s="23">
        <v>98513.29999999999</v>
      </c>
      <c r="Z393" s="23">
        <v>113151.6</v>
      </c>
    </row>
    <row r="394" spans="1:26" ht="12.75">
      <c r="A394" s="180" t="s">
        <v>819</v>
      </c>
      <c r="B394" s="132"/>
      <c r="C394" s="132"/>
      <c r="D394" s="132"/>
      <c r="E394" s="132"/>
      <c r="F394" s="132"/>
      <c r="G394" s="132"/>
      <c r="H394" s="132"/>
      <c r="I394" s="132"/>
      <c r="J394" s="132"/>
      <c r="K394" s="132"/>
      <c r="M394" s="89">
        <v>2276.4</v>
      </c>
      <c r="N394" s="89">
        <v>880.8</v>
      </c>
      <c r="O394" s="89">
        <v>1005.9</v>
      </c>
      <c r="P394" s="89">
        <v>914.1</v>
      </c>
      <c r="Q394" s="89">
        <v>1143.5</v>
      </c>
      <c r="R394" s="89">
        <v>1805.1</v>
      </c>
      <c r="S394" s="195">
        <v>2078.3</v>
      </c>
      <c r="T394" s="195">
        <v>2195.6</v>
      </c>
      <c r="U394" s="195">
        <v>2861.5</v>
      </c>
      <c r="V394" s="195">
        <v>3049.4</v>
      </c>
      <c r="W394" s="195">
        <v>3013.3</v>
      </c>
      <c r="X394" s="195">
        <v>3819.1</v>
      </c>
      <c r="Y394" s="23">
        <v>4124.9</v>
      </c>
      <c r="Z394" s="23">
        <v>4705.2</v>
      </c>
    </row>
    <row r="395" spans="1:26" ht="12.75">
      <c r="A395" s="180" t="s">
        <v>820</v>
      </c>
      <c r="B395" s="132"/>
      <c r="C395" s="132"/>
      <c r="D395" s="132"/>
      <c r="E395" s="132"/>
      <c r="F395" s="132"/>
      <c r="G395" s="132"/>
      <c r="H395" s="132"/>
      <c r="I395" s="132"/>
      <c r="J395" s="132"/>
      <c r="K395" s="132"/>
      <c r="M395" s="89">
        <v>56586</v>
      </c>
      <c r="N395" s="89">
        <v>39515.9</v>
      </c>
      <c r="O395" s="89">
        <v>29780.1</v>
      </c>
      <c r="P395" s="89">
        <v>50484.1</v>
      </c>
      <c r="Q395" s="89">
        <v>61728.6</v>
      </c>
      <c r="R395" s="89">
        <v>61391</v>
      </c>
      <c r="S395" s="195">
        <v>73275.3</v>
      </c>
      <c r="T395" s="195">
        <v>75490.4</v>
      </c>
      <c r="U395" s="195">
        <v>89832.4</v>
      </c>
      <c r="V395" s="195">
        <v>73297.90000000001</v>
      </c>
      <c r="W395" s="195">
        <v>79256.70000000001</v>
      </c>
      <c r="X395" s="195">
        <v>90644.2</v>
      </c>
      <c r="Y395" s="23">
        <v>65934.79999999999</v>
      </c>
      <c r="Z395" s="23">
        <v>76813.6</v>
      </c>
    </row>
    <row r="396" spans="1:26" ht="12.75">
      <c r="A396" s="180" t="s">
        <v>821</v>
      </c>
      <c r="B396" s="132"/>
      <c r="C396" s="132"/>
      <c r="D396" s="132"/>
      <c r="E396" s="132"/>
      <c r="F396" s="132"/>
      <c r="G396" s="132"/>
      <c r="H396" s="132"/>
      <c r="I396" s="132"/>
      <c r="J396" s="132"/>
      <c r="K396" s="132"/>
      <c r="M396" s="89">
        <v>22838.7</v>
      </c>
      <c r="N396" s="89">
        <v>21378.2</v>
      </c>
      <c r="O396" s="89">
        <v>21073.3</v>
      </c>
      <c r="P396" s="89">
        <v>36228</v>
      </c>
      <c r="Q396" s="89">
        <v>49962.5</v>
      </c>
      <c r="R396" s="89">
        <v>64200.7</v>
      </c>
      <c r="S396" s="195">
        <v>71620.1</v>
      </c>
      <c r="T396" s="195">
        <v>70988.3</v>
      </c>
      <c r="U396" s="195">
        <v>80564.2</v>
      </c>
      <c r="V396" s="195">
        <v>99084.9</v>
      </c>
      <c r="W396" s="195">
        <v>120907.5</v>
      </c>
      <c r="X396" s="195">
        <v>123368.2</v>
      </c>
      <c r="Y396" s="23">
        <v>126955.6</v>
      </c>
      <c r="Z396" s="23">
        <v>121194.5</v>
      </c>
    </row>
    <row r="397" spans="1:26" ht="12" customHeight="1">
      <c r="A397" s="180" t="s">
        <v>822</v>
      </c>
      <c r="B397" s="132"/>
      <c r="C397" s="132"/>
      <c r="D397" s="132"/>
      <c r="E397" s="132"/>
      <c r="F397" s="132"/>
      <c r="G397" s="132"/>
      <c r="H397" s="132"/>
      <c r="I397" s="132"/>
      <c r="J397" s="132"/>
      <c r="K397" s="132"/>
      <c r="M397" s="89">
        <v>32386.8</v>
      </c>
      <c r="N397" s="89">
        <v>27663</v>
      </c>
      <c r="O397" s="89">
        <v>23105.2</v>
      </c>
      <c r="P397" s="89">
        <v>25721.2</v>
      </c>
      <c r="Q397" s="89">
        <v>30693.6</v>
      </c>
      <c r="R397" s="89">
        <v>39777.9</v>
      </c>
      <c r="S397" s="195">
        <v>35498.1</v>
      </c>
      <c r="T397" s="195">
        <v>50103.9</v>
      </c>
      <c r="U397" s="195">
        <v>51730.6</v>
      </c>
      <c r="V397" s="195">
        <v>57532.8</v>
      </c>
      <c r="W397" s="195">
        <v>77028.5</v>
      </c>
      <c r="X397" s="195">
        <v>95079.7</v>
      </c>
      <c r="Y397" s="23">
        <v>102879.9</v>
      </c>
      <c r="Z397" s="23">
        <v>117605.3</v>
      </c>
    </row>
    <row r="398" spans="1:26" ht="28.5" customHeight="1">
      <c r="A398" s="180" t="s">
        <v>823</v>
      </c>
      <c r="B398" s="132"/>
      <c r="C398" s="132"/>
      <c r="D398" s="132"/>
      <c r="E398" s="132"/>
      <c r="F398" s="132"/>
      <c r="G398" s="132"/>
      <c r="H398" s="132"/>
      <c r="I398" s="132"/>
      <c r="J398" s="132"/>
      <c r="K398" s="132"/>
      <c r="M398" s="89">
        <v>789.6</v>
      </c>
      <c r="N398" s="89">
        <v>767.2</v>
      </c>
      <c r="O398" s="89">
        <v>339.6</v>
      </c>
      <c r="P398" s="89">
        <v>431.9</v>
      </c>
      <c r="Q398" s="89">
        <v>405.1</v>
      </c>
      <c r="R398" s="89">
        <v>605.7</v>
      </c>
      <c r="S398" s="195">
        <v>681.4</v>
      </c>
      <c r="T398" s="195">
        <v>24642.4</v>
      </c>
      <c r="U398" s="195">
        <v>19717</v>
      </c>
      <c r="V398" s="195">
        <v>19699.6</v>
      </c>
      <c r="W398" s="195">
        <v>26885.3</v>
      </c>
      <c r="X398" s="195">
        <v>26830.8</v>
      </c>
      <c r="Y398" s="23">
        <v>32295.8</v>
      </c>
      <c r="Z398" s="23">
        <v>32295.8</v>
      </c>
    </row>
    <row r="399" spans="1:26" ht="12.75">
      <c r="A399" s="180" t="s">
        <v>824</v>
      </c>
      <c r="B399" s="132"/>
      <c r="C399" s="132"/>
      <c r="D399" s="132"/>
      <c r="E399" s="132"/>
      <c r="F399" s="132"/>
      <c r="G399" s="132"/>
      <c r="H399" s="132"/>
      <c r="I399" s="132"/>
      <c r="J399" s="132"/>
      <c r="K399" s="132"/>
      <c r="M399" s="89">
        <v>1059.7</v>
      </c>
      <c r="N399" s="89">
        <v>358.7</v>
      </c>
      <c r="O399" s="89">
        <v>342.3</v>
      </c>
      <c r="P399" s="89">
        <v>276.8</v>
      </c>
      <c r="Q399" s="89">
        <v>315</v>
      </c>
      <c r="R399" s="89">
        <v>406.7</v>
      </c>
      <c r="S399" s="195">
        <v>516</v>
      </c>
      <c r="T399" s="195">
        <v>24506.9</v>
      </c>
      <c r="U399" s="195">
        <v>26753.2</v>
      </c>
      <c r="V399" s="195">
        <v>32245.2</v>
      </c>
      <c r="W399" s="195">
        <v>37366.5</v>
      </c>
      <c r="X399" s="195">
        <v>40738.1</v>
      </c>
      <c r="Y399" s="23">
        <v>44621.1</v>
      </c>
      <c r="Z399" s="23">
        <v>44682.9</v>
      </c>
    </row>
    <row r="400" spans="1:26" ht="12.75">
      <c r="A400" s="180" t="s">
        <v>825</v>
      </c>
      <c r="B400" s="132"/>
      <c r="C400" s="132"/>
      <c r="D400" s="132"/>
      <c r="E400" s="132"/>
      <c r="F400" s="132"/>
      <c r="G400" s="132"/>
      <c r="H400" s="132"/>
      <c r="I400" s="132"/>
      <c r="J400" s="132"/>
      <c r="K400" s="132"/>
      <c r="M400" s="89">
        <v>1603.1</v>
      </c>
      <c r="N400" s="89">
        <v>807.1</v>
      </c>
      <c r="O400" s="89">
        <v>850.6</v>
      </c>
      <c r="P400" s="89">
        <v>894.7</v>
      </c>
      <c r="Q400" s="89">
        <v>845.9</v>
      </c>
      <c r="R400" s="89">
        <v>1194.8</v>
      </c>
      <c r="S400" s="195">
        <v>1374.5</v>
      </c>
      <c r="T400" s="195">
        <v>12955.8</v>
      </c>
      <c r="U400" s="195">
        <v>17246.5</v>
      </c>
      <c r="V400" s="195">
        <v>19897.3</v>
      </c>
      <c r="W400" s="195">
        <v>22918.1</v>
      </c>
      <c r="X400" s="195">
        <v>25271.7</v>
      </c>
      <c r="Y400" s="23">
        <v>27469</v>
      </c>
      <c r="Z400" s="23">
        <v>27730.7</v>
      </c>
    </row>
    <row r="401" spans="1:26" ht="28.5" customHeight="1">
      <c r="A401" s="181" t="s">
        <v>826</v>
      </c>
      <c r="B401" s="132"/>
      <c r="C401" s="132"/>
      <c r="D401" s="132"/>
      <c r="E401" s="132"/>
      <c r="F401" s="132"/>
      <c r="G401" s="132"/>
      <c r="H401" s="132"/>
      <c r="I401" s="132"/>
      <c r="J401" s="132"/>
      <c r="K401" s="132"/>
      <c r="M401" s="89">
        <v>119.1</v>
      </c>
      <c r="N401" s="89">
        <v>-210.7</v>
      </c>
      <c r="O401" s="89">
        <v>-1562.9</v>
      </c>
      <c r="P401" s="89">
        <v>4048.8</v>
      </c>
      <c r="Q401" s="89">
        <v>4546.5</v>
      </c>
      <c r="R401" s="89">
        <v>7661.9</v>
      </c>
      <c r="S401" s="195">
        <v>8010.6</v>
      </c>
      <c r="T401" s="195">
        <v>10870.7</v>
      </c>
      <c r="U401" s="195">
        <v>9363</v>
      </c>
      <c r="V401" s="195">
        <v>8311.9</v>
      </c>
      <c r="W401" s="195">
        <v>9051</v>
      </c>
      <c r="X401" s="195">
        <v>10049.9</v>
      </c>
      <c r="Y401" s="23">
        <v>10652</v>
      </c>
      <c r="Z401" s="23">
        <v>11396.2</v>
      </c>
    </row>
    <row r="402" spans="1:26" ht="15.75" customHeight="1">
      <c r="A402" s="181" t="s">
        <v>827</v>
      </c>
      <c r="B402" s="132"/>
      <c r="C402" s="132"/>
      <c r="D402" s="132"/>
      <c r="E402" s="132"/>
      <c r="F402" s="132"/>
      <c r="G402" s="132"/>
      <c r="H402" s="132"/>
      <c r="I402" s="132"/>
      <c r="J402" s="132"/>
      <c r="K402" s="132"/>
      <c r="M402" s="89"/>
      <c r="N402" s="89"/>
      <c r="O402" s="89"/>
      <c r="P402" s="89"/>
      <c r="Q402" s="89"/>
      <c r="R402" s="89"/>
      <c r="S402" s="195"/>
      <c r="T402" s="195"/>
      <c r="U402" s="195">
        <v>0.3</v>
      </c>
      <c r="V402" s="195">
        <v>0</v>
      </c>
      <c r="W402" s="195">
        <v>0</v>
      </c>
      <c r="X402" s="195">
        <v>0</v>
      </c>
      <c r="Y402" s="23">
        <v>0</v>
      </c>
      <c r="Z402" s="23">
        <v>0</v>
      </c>
    </row>
    <row r="403" spans="1:26" ht="12.75">
      <c r="A403" s="190" t="s">
        <v>853</v>
      </c>
      <c r="B403" s="132"/>
      <c r="C403" s="132"/>
      <c r="D403" s="132"/>
      <c r="E403" s="132"/>
      <c r="F403" s="132"/>
      <c r="G403" s="132"/>
      <c r="H403" s="132"/>
      <c r="I403" s="132"/>
      <c r="J403" s="132"/>
      <c r="K403" s="132"/>
      <c r="M403" s="89">
        <v>598002.5</v>
      </c>
      <c r="N403" s="89">
        <v>524034.1</v>
      </c>
      <c r="O403" s="89">
        <v>707026.6</v>
      </c>
      <c r="P403" s="89">
        <v>1156259.7</v>
      </c>
      <c r="Q403" s="89">
        <v>1446853.8</v>
      </c>
      <c r="R403" s="89">
        <v>1571274.9</v>
      </c>
      <c r="S403" s="195">
        <v>2124271.3</v>
      </c>
      <c r="T403" s="195">
        <v>1498623.6999999997</v>
      </c>
      <c r="U403" s="195">
        <v>1950704</v>
      </c>
      <c r="V403" s="195">
        <v>548593.4</v>
      </c>
      <c r="W403" s="195">
        <v>663038.7000000001</v>
      </c>
      <c r="X403" s="195">
        <v>797874.3</v>
      </c>
      <c r="Y403" s="23">
        <v>712093.9</v>
      </c>
      <c r="Z403" s="23">
        <v>774003.1000000001</v>
      </c>
    </row>
    <row r="404" spans="1:21" ht="25.5">
      <c r="A404" s="187" t="s">
        <v>854</v>
      </c>
      <c r="B404" s="132"/>
      <c r="C404" s="132"/>
      <c r="D404" s="132"/>
      <c r="E404" s="132"/>
      <c r="F404" s="132"/>
      <c r="G404" s="132"/>
      <c r="H404" s="132"/>
      <c r="I404" s="132"/>
      <c r="J404" s="132"/>
      <c r="K404" s="132"/>
      <c r="L404" s="89"/>
      <c r="M404" s="89"/>
      <c r="N404" s="89"/>
      <c r="O404" s="89"/>
      <c r="P404" s="89"/>
      <c r="Q404" s="89"/>
      <c r="R404" s="195"/>
      <c r="U404" s="41"/>
    </row>
    <row r="405" spans="1:26" ht="12" customHeight="1">
      <c r="A405" s="180" t="s">
        <v>815</v>
      </c>
      <c r="B405" s="132"/>
      <c r="C405" s="132"/>
      <c r="D405" s="132"/>
      <c r="E405" s="132"/>
      <c r="F405" s="132"/>
      <c r="G405" s="132"/>
      <c r="H405" s="132"/>
      <c r="I405" s="132"/>
      <c r="J405" s="132"/>
      <c r="K405" s="89"/>
      <c r="M405" s="89">
        <f aca="true" t="shared" si="19" ref="M405:M419">M124-M367-M387</f>
        <v>409041.4</v>
      </c>
      <c r="N405" s="89">
        <v>479859.9</v>
      </c>
      <c r="O405" s="89">
        <v>563142.4</v>
      </c>
      <c r="P405" s="89">
        <v>668963.1</v>
      </c>
      <c r="Q405" s="89">
        <v>758698.3</v>
      </c>
      <c r="R405" s="89">
        <v>927551.9</v>
      </c>
      <c r="S405" s="195">
        <v>1159499.8</v>
      </c>
      <c r="T405" s="195">
        <v>1201848.9</v>
      </c>
      <c r="U405" s="195">
        <v>1134629.6</v>
      </c>
      <c r="V405" s="195">
        <v>1580769.9</v>
      </c>
      <c r="W405" s="195">
        <v>1633080.9</v>
      </c>
      <c r="X405" s="195">
        <v>1776732.2999999998</v>
      </c>
      <c r="Y405" s="23">
        <v>2223186.4</v>
      </c>
      <c r="Z405" s="23">
        <v>2616567.0999999996</v>
      </c>
    </row>
    <row r="406" spans="1:26" ht="12.75">
      <c r="A406" s="180" t="s">
        <v>816</v>
      </c>
      <c r="B406" s="132"/>
      <c r="C406" s="132"/>
      <c r="D406" s="132"/>
      <c r="E406" s="132"/>
      <c r="F406" s="132"/>
      <c r="G406" s="132"/>
      <c r="H406" s="132"/>
      <c r="I406" s="132"/>
      <c r="J406" s="132"/>
      <c r="K406" s="89"/>
      <c r="M406" s="89">
        <f t="shared" si="19"/>
        <v>20363.6</v>
      </c>
      <c r="N406" s="89">
        <v>49197.2</v>
      </c>
      <c r="O406" s="89">
        <v>49144.9</v>
      </c>
      <c r="P406" s="89">
        <v>39200.1</v>
      </c>
      <c r="Q406" s="89">
        <v>40255</v>
      </c>
      <c r="R406" s="89">
        <v>34254.8</v>
      </c>
      <c r="S406" s="195">
        <v>32029.5</v>
      </c>
      <c r="T406" s="195">
        <v>45758.7</v>
      </c>
      <c r="U406" s="195">
        <v>62154.1</v>
      </c>
      <c r="V406" s="195">
        <v>59158</v>
      </c>
      <c r="W406" s="195">
        <v>58807.8</v>
      </c>
      <c r="X406" s="195">
        <v>61785.2</v>
      </c>
      <c r="Y406" s="23">
        <v>83537.00000000001</v>
      </c>
      <c r="Z406" s="23">
        <v>120825.8</v>
      </c>
    </row>
    <row r="407" spans="1:26" ht="12.75">
      <c r="A407" s="180" t="s">
        <v>446</v>
      </c>
      <c r="B407" s="132"/>
      <c r="C407" s="132"/>
      <c r="D407" s="132"/>
      <c r="E407" s="132"/>
      <c r="F407" s="132"/>
      <c r="G407" s="132"/>
      <c r="H407" s="132"/>
      <c r="I407" s="132"/>
      <c r="J407" s="132"/>
      <c r="K407" s="89"/>
      <c r="M407" s="89">
        <f t="shared" si="19"/>
        <v>100988.70000000001</v>
      </c>
      <c r="N407" s="89">
        <v>155391.8</v>
      </c>
      <c r="O407" s="89">
        <v>559953.9</v>
      </c>
      <c r="P407" s="89">
        <v>801630.8</v>
      </c>
      <c r="Q407" s="89">
        <v>981282.3</v>
      </c>
      <c r="R407" s="89">
        <v>1354829</v>
      </c>
      <c r="S407" s="195">
        <v>1279134.9</v>
      </c>
      <c r="T407" s="195">
        <v>1423937.9</v>
      </c>
      <c r="U407" s="195">
        <v>2031347</v>
      </c>
      <c r="V407" s="195">
        <v>4126192.6</v>
      </c>
      <c r="W407" s="195">
        <v>4678972.8</v>
      </c>
      <c r="X407" s="195">
        <v>4785694.4</v>
      </c>
      <c r="Y407" s="23">
        <v>5097487.8</v>
      </c>
      <c r="Z407" s="23">
        <v>5899237</v>
      </c>
    </row>
    <row r="408" spans="1:26" ht="12.75">
      <c r="A408" s="180" t="s">
        <v>433</v>
      </c>
      <c r="B408" s="132"/>
      <c r="C408" s="132"/>
      <c r="D408" s="132"/>
      <c r="E408" s="132"/>
      <c r="F408" s="132"/>
      <c r="G408" s="132"/>
      <c r="H408" s="132"/>
      <c r="I408" s="132"/>
      <c r="J408" s="132"/>
      <c r="K408" s="89"/>
      <c r="M408" s="89">
        <f t="shared" si="19"/>
        <v>757573.8</v>
      </c>
      <c r="N408" s="89">
        <v>855601.7</v>
      </c>
      <c r="O408" s="89">
        <v>1368212.3</v>
      </c>
      <c r="P408" s="89">
        <v>2087015.7</v>
      </c>
      <c r="Q408" s="89">
        <v>2530397.8</v>
      </c>
      <c r="R408" s="89">
        <v>2856173.9</v>
      </c>
      <c r="S408" s="195">
        <v>3474136</v>
      </c>
      <c r="T408" s="195">
        <v>2609204.3</v>
      </c>
      <c r="U408" s="195">
        <v>3227017.9</v>
      </c>
      <c r="V408" s="195">
        <v>3911978.8</v>
      </c>
      <c r="W408" s="195">
        <v>4431784.3</v>
      </c>
      <c r="X408" s="195">
        <v>4724881.2</v>
      </c>
      <c r="Y408" s="23">
        <v>5522588.299999999</v>
      </c>
      <c r="Z408" s="23">
        <v>6322377</v>
      </c>
    </row>
    <row r="409" spans="1:26" ht="12.75">
      <c r="A409" s="180" t="s">
        <v>817</v>
      </c>
      <c r="B409" s="132"/>
      <c r="C409" s="132"/>
      <c r="D409" s="132"/>
      <c r="E409" s="132"/>
      <c r="F409" s="132"/>
      <c r="G409" s="132"/>
      <c r="H409" s="132"/>
      <c r="I409" s="132"/>
      <c r="J409" s="132"/>
      <c r="K409" s="89"/>
      <c r="M409" s="89">
        <f t="shared" si="19"/>
        <v>142174.60000000003</v>
      </c>
      <c r="N409" s="89">
        <v>176563.4</v>
      </c>
      <c r="O409" s="89">
        <v>267981.8</v>
      </c>
      <c r="P409" s="89">
        <v>271253.6</v>
      </c>
      <c r="Q409" s="89">
        <v>326794</v>
      </c>
      <c r="R409" s="89">
        <v>353691.6</v>
      </c>
      <c r="S409" s="195">
        <v>440663.9</v>
      </c>
      <c r="T409" s="195">
        <v>711113.4999999999</v>
      </c>
      <c r="U409" s="195">
        <v>783552.4</v>
      </c>
      <c r="V409" s="195">
        <v>858782.9000000001</v>
      </c>
      <c r="W409" s="195">
        <v>823160.8</v>
      </c>
      <c r="X409" s="195">
        <v>874578.9</v>
      </c>
      <c r="Y409" s="23">
        <v>833586.7999999998</v>
      </c>
      <c r="Z409" s="23">
        <v>827930.6</v>
      </c>
    </row>
    <row r="410" spans="1:26" ht="12.75">
      <c r="A410" s="180" t="s">
        <v>435</v>
      </c>
      <c r="B410" s="132"/>
      <c r="C410" s="132"/>
      <c r="D410" s="132"/>
      <c r="E410" s="132"/>
      <c r="F410" s="132"/>
      <c r="G410" s="132"/>
      <c r="H410" s="132"/>
      <c r="I410" s="132"/>
      <c r="J410" s="132"/>
      <c r="K410" s="89"/>
      <c r="M410" s="89">
        <f t="shared" si="19"/>
        <v>188309.7</v>
      </c>
      <c r="N410" s="89">
        <v>412898</v>
      </c>
      <c r="O410" s="89">
        <v>463917.8</v>
      </c>
      <c r="P410" s="89">
        <v>503869.8</v>
      </c>
      <c r="Q410" s="89">
        <v>651161.5</v>
      </c>
      <c r="R410" s="89">
        <v>851170.1</v>
      </c>
      <c r="S410" s="195">
        <v>1159269.8</v>
      </c>
      <c r="T410" s="195">
        <v>1119794.5000000002</v>
      </c>
      <c r="U410" s="195">
        <v>1497299.5</v>
      </c>
      <c r="V410" s="195">
        <v>2472473.9</v>
      </c>
      <c r="W410" s="195">
        <v>2665671.4999999995</v>
      </c>
      <c r="X410" s="195">
        <v>2610520.3</v>
      </c>
      <c r="Y410" s="23">
        <v>2709579.9000000004</v>
      </c>
      <c r="Z410" s="23">
        <v>2597898.2999999993</v>
      </c>
    </row>
    <row r="411" spans="1:26" ht="38.25">
      <c r="A411" s="180" t="s">
        <v>818</v>
      </c>
      <c r="B411" s="132"/>
      <c r="C411" s="132"/>
      <c r="D411" s="132"/>
      <c r="E411" s="132"/>
      <c r="F411" s="132"/>
      <c r="G411" s="132"/>
      <c r="H411" s="132"/>
      <c r="I411" s="132"/>
      <c r="J411" s="132"/>
      <c r="K411" s="89"/>
      <c r="M411" s="89">
        <f t="shared" si="19"/>
        <v>1952648.6000000003</v>
      </c>
      <c r="N411" s="89">
        <v>2251031.1</v>
      </c>
      <c r="O411" s="89">
        <v>2546912.9</v>
      </c>
      <c r="P411" s="89">
        <v>3020930.1</v>
      </c>
      <c r="Q411" s="89">
        <v>3902979.7</v>
      </c>
      <c r="R411" s="89">
        <v>4553483.5</v>
      </c>
      <c r="S411" s="195">
        <v>5320574</v>
      </c>
      <c r="T411" s="195">
        <v>4584817.3</v>
      </c>
      <c r="U411" s="195">
        <v>5878770.7</v>
      </c>
      <c r="V411" s="195">
        <v>6181047.699999999</v>
      </c>
      <c r="W411" s="195">
        <v>6805433.700000001</v>
      </c>
      <c r="X411" s="195">
        <v>6940122.4</v>
      </c>
      <c r="Y411" s="23">
        <v>7477277.000000001</v>
      </c>
      <c r="Z411" s="23">
        <v>7813998.100000001</v>
      </c>
    </row>
    <row r="412" spans="1:26" ht="12.75">
      <c r="A412" s="180" t="s">
        <v>819</v>
      </c>
      <c r="B412" s="132"/>
      <c r="C412" s="132"/>
      <c r="D412" s="132"/>
      <c r="E412" s="132"/>
      <c r="F412" s="132"/>
      <c r="G412" s="132"/>
      <c r="H412" s="132"/>
      <c r="I412" s="132"/>
      <c r="J412" s="132"/>
      <c r="K412" s="89"/>
      <c r="M412" s="89">
        <f t="shared" si="19"/>
        <v>51724.99999999999</v>
      </c>
      <c r="N412" s="89">
        <v>57922.4</v>
      </c>
      <c r="O412" s="89">
        <v>90811.4</v>
      </c>
      <c r="P412" s="89">
        <v>116914</v>
      </c>
      <c r="Q412" s="89">
        <v>139078.5</v>
      </c>
      <c r="R412" s="89">
        <v>192480.1</v>
      </c>
      <c r="S412" s="195">
        <v>231690.9</v>
      </c>
      <c r="T412" s="195">
        <v>216775.5</v>
      </c>
      <c r="U412" s="195">
        <v>231306.2</v>
      </c>
      <c r="V412" s="195">
        <v>280309.39999999997</v>
      </c>
      <c r="W412" s="195">
        <v>317275.2</v>
      </c>
      <c r="X412" s="195">
        <v>343611.5000000001</v>
      </c>
      <c r="Y412" s="23">
        <v>367486.9</v>
      </c>
      <c r="Z412" s="23">
        <v>397538.7</v>
      </c>
    </row>
    <row r="413" spans="1:26" ht="12.75">
      <c r="A413" s="180" t="s">
        <v>820</v>
      </c>
      <c r="B413" s="132"/>
      <c r="C413" s="132"/>
      <c r="D413" s="132"/>
      <c r="E413" s="132"/>
      <c r="F413" s="132"/>
      <c r="G413" s="132"/>
      <c r="H413" s="132"/>
      <c r="I413" s="132"/>
      <c r="J413" s="132"/>
      <c r="K413" s="89"/>
      <c r="M413" s="89">
        <f t="shared" si="19"/>
        <v>534633.7</v>
      </c>
      <c r="N413" s="89">
        <v>683291.6</v>
      </c>
      <c r="O413" s="89">
        <v>934043.2</v>
      </c>
      <c r="P413" s="89">
        <v>1062785.6</v>
      </c>
      <c r="Q413" s="89">
        <v>1287188.3</v>
      </c>
      <c r="R413" s="89">
        <v>1632785.1</v>
      </c>
      <c r="S413" s="195">
        <v>1873877.7</v>
      </c>
      <c r="T413" s="195">
        <v>1789581.1</v>
      </c>
      <c r="U413" s="195">
        <v>2217016.6</v>
      </c>
      <c r="V413" s="195">
        <v>2107750.9</v>
      </c>
      <c r="W413" s="195">
        <v>2506983.5</v>
      </c>
      <c r="X413" s="195">
        <v>2627031.8000000003</v>
      </c>
      <c r="Y413" s="23">
        <v>2765679.5000000005</v>
      </c>
      <c r="Z413" s="23">
        <v>2924482.0999999996</v>
      </c>
    </row>
    <row r="414" spans="1:26" ht="12.75">
      <c r="A414" s="180" t="s">
        <v>821</v>
      </c>
      <c r="B414" s="132"/>
      <c r="C414" s="132"/>
      <c r="D414" s="132"/>
      <c r="E414" s="132"/>
      <c r="F414" s="132"/>
      <c r="G414" s="132"/>
      <c r="H414" s="132"/>
      <c r="I414" s="132"/>
      <c r="J414" s="132"/>
      <c r="K414" s="89"/>
      <c r="M414" s="89">
        <f t="shared" si="19"/>
        <v>116992.2</v>
      </c>
      <c r="N414" s="89">
        <v>186682</v>
      </c>
      <c r="O414" s="89">
        <v>243085.7</v>
      </c>
      <c r="P414" s="89">
        <v>365733.8</v>
      </c>
      <c r="Q414" s="89">
        <v>521433.4</v>
      </c>
      <c r="R414" s="89">
        <v>644705.8</v>
      </c>
      <c r="S414" s="195">
        <v>768681.9</v>
      </c>
      <c r="T414" s="195">
        <v>989833.3</v>
      </c>
      <c r="U414" s="195">
        <v>929833</v>
      </c>
      <c r="V414" s="195">
        <v>933533.4999999999</v>
      </c>
      <c r="W414" s="195">
        <v>1225996.9</v>
      </c>
      <c r="X414" s="195">
        <v>1546039.2</v>
      </c>
      <c r="Y414" s="23">
        <v>1934297.1</v>
      </c>
      <c r="Z414" s="23">
        <v>1718293.8000000003</v>
      </c>
    </row>
    <row r="415" spans="1:26" ht="14.25" customHeight="1">
      <c r="A415" s="180" t="s">
        <v>822</v>
      </c>
      <c r="B415" s="132"/>
      <c r="C415" s="132"/>
      <c r="D415" s="132"/>
      <c r="E415" s="132"/>
      <c r="F415" s="132"/>
      <c r="G415" s="132"/>
      <c r="H415" s="132"/>
      <c r="I415" s="132"/>
      <c r="J415" s="132"/>
      <c r="K415" s="89"/>
      <c r="M415" s="89">
        <f t="shared" si="19"/>
        <v>717551.7999999999</v>
      </c>
      <c r="N415" s="89">
        <v>852579</v>
      </c>
      <c r="O415" s="89">
        <v>953966.3</v>
      </c>
      <c r="P415" s="89">
        <v>1174204.6</v>
      </c>
      <c r="Q415" s="89">
        <v>1465021.7</v>
      </c>
      <c r="R415" s="89">
        <v>1974021.9</v>
      </c>
      <c r="S415" s="195">
        <v>2421304.7</v>
      </c>
      <c r="T415" s="195">
        <v>2530878.9</v>
      </c>
      <c r="U415" s="195">
        <v>3203029.2</v>
      </c>
      <c r="V415" s="195">
        <v>6900902.500000001</v>
      </c>
      <c r="W415" s="195">
        <v>7712822.800000001</v>
      </c>
      <c r="X415" s="195">
        <v>8024103.9</v>
      </c>
      <c r="Y415" s="23">
        <v>8787361.1</v>
      </c>
      <c r="Z415" s="23">
        <v>9695192.399999999</v>
      </c>
    </row>
    <row r="416" spans="1:26" ht="27" customHeight="1">
      <c r="A416" s="180" t="s">
        <v>823</v>
      </c>
      <c r="B416" s="132"/>
      <c r="C416" s="132"/>
      <c r="D416" s="132"/>
      <c r="E416" s="132"/>
      <c r="F416" s="132"/>
      <c r="G416" s="132"/>
      <c r="H416" s="132"/>
      <c r="I416" s="132"/>
      <c r="J416" s="132"/>
      <c r="K416" s="89"/>
      <c r="M416" s="89">
        <f t="shared" si="19"/>
        <v>21615.100000000013</v>
      </c>
      <c r="N416" s="89">
        <v>31718.4</v>
      </c>
      <c r="O416" s="89">
        <v>33453.4</v>
      </c>
      <c r="P416" s="89">
        <v>38476.5</v>
      </c>
      <c r="Q416" s="89">
        <v>42279.3</v>
      </c>
      <c r="R416" s="89">
        <v>51513.69999999991</v>
      </c>
      <c r="S416" s="195">
        <v>65374.69999999986</v>
      </c>
      <c r="T416" s="195">
        <v>70421.6</v>
      </c>
      <c r="U416" s="195">
        <v>70190.9</v>
      </c>
      <c r="V416" s="195">
        <v>740722.3</v>
      </c>
      <c r="W416" s="195">
        <v>819085.4999999998</v>
      </c>
      <c r="X416" s="195">
        <v>927335.9000000001</v>
      </c>
      <c r="Y416" s="23">
        <v>1857266.9999999998</v>
      </c>
      <c r="Z416" s="23">
        <v>2038732.9999999998</v>
      </c>
    </row>
    <row r="417" spans="1:26" ht="12.75">
      <c r="A417" s="180" t="s">
        <v>824</v>
      </c>
      <c r="B417" s="132"/>
      <c r="C417" s="132"/>
      <c r="D417" s="132"/>
      <c r="E417" s="132"/>
      <c r="F417" s="132"/>
      <c r="G417" s="132"/>
      <c r="H417" s="132"/>
      <c r="I417" s="132"/>
      <c r="J417" s="132"/>
      <c r="K417" s="89"/>
      <c r="M417" s="89">
        <f t="shared" si="19"/>
        <v>27698.400000000005</v>
      </c>
      <c r="N417" s="89">
        <v>30497.7</v>
      </c>
      <c r="O417" s="89">
        <v>52992.7</v>
      </c>
      <c r="P417" s="89">
        <v>58518.5</v>
      </c>
      <c r="Q417" s="89">
        <v>62696.1</v>
      </c>
      <c r="R417" s="89">
        <v>76803.4000000001</v>
      </c>
      <c r="S417" s="195">
        <v>91844.6</v>
      </c>
      <c r="T417" s="195">
        <v>87999.69999999998</v>
      </c>
      <c r="U417" s="195">
        <v>92588</v>
      </c>
      <c r="V417" s="195">
        <v>88803.49999999996</v>
      </c>
      <c r="W417" s="195">
        <v>138249.19999999995</v>
      </c>
      <c r="X417" s="195">
        <v>145650.1999999998</v>
      </c>
      <c r="Y417" s="23">
        <v>170579.30000000013</v>
      </c>
      <c r="Z417" s="23">
        <v>207388.1</v>
      </c>
    </row>
    <row r="418" spans="1:26" ht="12.75">
      <c r="A418" s="180" t="s">
        <v>825</v>
      </c>
      <c r="B418" s="132"/>
      <c r="C418" s="132"/>
      <c r="D418" s="132"/>
      <c r="E418" s="132"/>
      <c r="F418" s="132"/>
      <c r="G418" s="132"/>
      <c r="H418" s="132"/>
      <c r="I418" s="132"/>
      <c r="J418" s="132"/>
      <c r="K418" s="89"/>
      <c r="M418" s="89">
        <f t="shared" si="19"/>
        <v>48306.60000000001</v>
      </c>
      <c r="N418" s="89">
        <v>63466.6</v>
      </c>
      <c r="O418" s="89">
        <v>69989.7</v>
      </c>
      <c r="P418" s="89">
        <v>86325.7</v>
      </c>
      <c r="Q418" s="89">
        <v>96910.7</v>
      </c>
      <c r="R418" s="89">
        <v>100605.7</v>
      </c>
      <c r="S418" s="195">
        <v>125329.2</v>
      </c>
      <c r="T418" s="195">
        <v>137210.00000000006</v>
      </c>
      <c r="U418" s="195">
        <v>145508.9</v>
      </c>
      <c r="V418" s="195">
        <v>166873.79999999987</v>
      </c>
      <c r="W418" s="195">
        <v>159637.2999999999</v>
      </c>
      <c r="X418" s="195">
        <v>173005.0999999998</v>
      </c>
      <c r="Y418" s="23">
        <v>205927.1000000001</v>
      </c>
      <c r="Z418" s="23">
        <v>241789.40000000008</v>
      </c>
    </row>
    <row r="419" spans="1:26" ht="25.5" customHeight="1">
      <c r="A419" s="181" t="s">
        <v>826</v>
      </c>
      <c r="B419" s="132"/>
      <c r="C419" s="132"/>
      <c r="D419" s="132"/>
      <c r="E419" s="132"/>
      <c r="F419" s="132"/>
      <c r="G419" s="132"/>
      <c r="H419" s="132"/>
      <c r="I419" s="132"/>
      <c r="J419" s="132"/>
      <c r="K419" s="89"/>
      <c r="M419" s="89">
        <f t="shared" si="19"/>
        <v>77567.19999999998</v>
      </c>
      <c r="N419" s="89">
        <v>74027.4</v>
      </c>
      <c r="O419" s="89">
        <v>104195.3</v>
      </c>
      <c r="P419" s="89">
        <v>142317.2</v>
      </c>
      <c r="Q419" s="89">
        <v>188407.7</v>
      </c>
      <c r="R419" s="89">
        <v>233011.2</v>
      </c>
      <c r="S419" s="195">
        <v>255254.3</v>
      </c>
      <c r="T419" s="195">
        <v>191910.7</v>
      </c>
      <c r="U419" s="195">
        <v>221464.4</v>
      </c>
      <c r="V419" s="195">
        <v>283083.3999999999</v>
      </c>
      <c r="W419" s="195">
        <v>317911.30000000005</v>
      </c>
      <c r="X419" s="195">
        <v>349740.69999999995</v>
      </c>
      <c r="Y419" s="23">
        <v>349098.1</v>
      </c>
      <c r="Z419" s="23">
        <v>397767.7000000001</v>
      </c>
    </row>
    <row r="420" spans="1:26" ht="15.75" customHeight="1">
      <c r="A420" s="181" t="s">
        <v>827</v>
      </c>
      <c r="B420" s="132"/>
      <c r="C420" s="132"/>
      <c r="D420" s="132"/>
      <c r="E420" s="132"/>
      <c r="F420" s="132"/>
      <c r="G420" s="132"/>
      <c r="H420" s="132"/>
      <c r="I420" s="132"/>
      <c r="J420" s="132"/>
      <c r="K420" s="89"/>
      <c r="M420" s="89"/>
      <c r="N420" s="89"/>
      <c r="O420" s="89"/>
      <c r="P420" s="89"/>
      <c r="Q420" s="89"/>
      <c r="R420" s="89"/>
      <c r="S420" s="195"/>
      <c r="T420" s="195"/>
      <c r="U420" s="195">
        <v>29</v>
      </c>
      <c r="V420" s="195">
        <v>0</v>
      </c>
      <c r="W420" s="195">
        <v>0</v>
      </c>
      <c r="X420" s="195">
        <v>0</v>
      </c>
      <c r="Y420" s="23">
        <v>0</v>
      </c>
      <c r="Z420" s="23">
        <v>0</v>
      </c>
    </row>
    <row r="421" spans="1:26" ht="12.75">
      <c r="A421" s="196" t="s">
        <v>853</v>
      </c>
      <c r="B421" s="132"/>
      <c r="C421" s="132"/>
      <c r="D421" s="132"/>
      <c r="E421" s="132"/>
      <c r="F421" s="132"/>
      <c r="G421" s="132"/>
      <c r="H421" s="132"/>
      <c r="I421" s="132"/>
      <c r="J421" s="132"/>
      <c r="K421" s="132"/>
      <c r="M421" s="89">
        <f>SUM(M405:M420)</f>
        <v>5167190.4</v>
      </c>
      <c r="N421" s="89">
        <v>6360728.2</v>
      </c>
      <c r="O421" s="89">
        <v>8301803.7</v>
      </c>
      <c r="P421" s="89">
        <v>10438139.1</v>
      </c>
      <c r="Q421" s="89">
        <v>12994584.3</v>
      </c>
      <c r="R421" s="89">
        <v>15837081.699999997</v>
      </c>
      <c r="S421" s="195">
        <v>18698665.900000002</v>
      </c>
      <c r="T421" s="195">
        <v>17711085.7</v>
      </c>
      <c r="U421" s="195">
        <v>21725737.5</v>
      </c>
      <c r="V421" s="195">
        <v>30692383.200000007</v>
      </c>
      <c r="W421" s="195">
        <v>34294873.5</v>
      </c>
      <c r="X421" s="195">
        <v>35910833.00000001</v>
      </c>
      <c r="Y421" s="23">
        <v>40384939.3</v>
      </c>
      <c r="Z421" s="23">
        <v>43820019.099999994</v>
      </c>
    </row>
    <row r="422" spans="1:26" ht="63.75">
      <c r="A422" s="169" t="s">
        <v>855</v>
      </c>
      <c r="B422" s="132"/>
      <c r="C422" s="132"/>
      <c r="D422" s="132"/>
      <c r="E422" s="132"/>
      <c r="F422" s="132"/>
      <c r="G422" s="132"/>
      <c r="H422" s="132"/>
      <c r="I422" s="132"/>
      <c r="J422" s="132"/>
      <c r="K422" s="132"/>
      <c r="M422" s="89">
        <v>-1249000</v>
      </c>
      <c r="N422" s="89">
        <v>-1496400</v>
      </c>
      <c r="O422" s="89">
        <v>-1995100</v>
      </c>
      <c r="P422" s="89">
        <v>-2551000</v>
      </c>
      <c r="Q422" s="89">
        <v>-3450000</v>
      </c>
      <c r="R422" s="89">
        <v>-4450000</v>
      </c>
      <c r="S422" s="195">
        <v>-5200000</v>
      </c>
      <c r="T422" s="195">
        <v>-5790000</v>
      </c>
      <c r="U422" s="195">
        <v>-6632000</v>
      </c>
      <c r="V422" s="195">
        <v>-5968000</v>
      </c>
      <c r="W422" s="195">
        <v>-6791000</v>
      </c>
      <c r="X422" s="195">
        <v>-8100000</v>
      </c>
      <c r="Y422" s="23">
        <v>-9940000</v>
      </c>
      <c r="Z422" s="23">
        <v>-10361000.000037173</v>
      </c>
    </row>
    <row r="423" spans="1:26" ht="25.5">
      <c r="A423" s="169" t="s">
        <v>851</v>
      </c>
      <c r="B423" s="132"/>
      <c r="C423" s="132"/>
      <c r="D423" s="132"/>
      <c r="E423" s="132"/>
      <c r="F423" s="132"/>
      <c r="G423" s="132"/>
      <c r="H423" s="132"/>
      <c r="I423" s="132"/>
      <c r="J423" s="132"/>
      <c r="K423" s="132"/>
      <c r="M423" s="89">
        <f>M421+M422</f>
        <v>3918190.4000000004</v>
      </c>
      <c r="N423" s="89">
        <v>4864328.2</v>
      </c>
      <c r="O423" s="89">
        <v>6306703.7</v>
      </c>
      <c r="P423" s="89">
        <v>7887139.1</v>
      </c>
      <c r="Q423" s="89">
        <v>9544584.3</v>
      </c>
      <c r="R423" s="89">
        <v>11387081.699999997</v>
      </c>
      <c r="S423" s="195">
        <v>13498665.900000002</v>
      </c>
      <c r="T423" s="195">
        <v>11921085.7</v>
      </c>
      <c r="U423" s="195">
        <v>15093737.5</v>
      </c>
      <c r="V423" s="195">
        <v>24724383.200000007</v>
      </c>
      <c r="W423" s="195">
        <v>27503873.5</v>
      </c>
      <c r="X423" s="195">
        <v>27810833.000000007</v>
      </c>
      <c r="Y423" s="23">
        <v>30444939.299999997</v>
      </c>
      <c r="Z423" s="23">
        <v>33459019.099962823</v>
      </c>
    </row>
    <row r="424" spans="1:26" ht="25.5">
      <c r="A424" s="179" t="s">
        <v>856</v>
      </c>
      <c r="B424" s="132"/>
      <c r="C424" s="132"/>
      <c r="D424" s="132"/>
      <c r="E424" s="132"/>
      <c r="F424" s="132"/>
      <c r="G424" s="132"/>
      <c r="H424" s="132"/>
      <c r="I424" s="132"/>
      <c r="J424" s="132"/>
      <c r="K424" s="132"/>
      <c r="L424" s="182"/>
      <c r="M424" s="182"/>
      <c r="N424" s="182"/>
      <c r="O424" s="182"/>
      <c r="P424" s="182"/>
      <c r="Q424" s="182"/>
      <c r="R424" s="182"/>
      <c r="U424" s="41"/>
      <c r="V424" s="195"/>
      <c r="W424" s="195"/>
      <c r="X424" s="195"/>
      <c r="Y424" s="48"/>
      <c r="Z424" s="48"/>
    </row>
    <row r="425" spans="1:26" ht="12.75">
      <c r="A425" s="99" t="s">
        <v>857</v>
      </c>
      <c r="B425" s="132"/>
      <c r="C425" s="132"/>
      <c r="D425" s="132"/>
      <c r="E425" s="132"/>
      <c r="F425" s="132"/>
      <c r="G425" s="132"/>
      <c r="H425" s="132"/>
      <c r="I425" s="132"/>
      <c r="J425" s="132"/>
      <c r="K425" s="132"/>
      <c r="M425" s="89">
        <v>10830535.1</v>
      </c>
      <c r="N425" s="89">
        <v>13208233.8</v>
      </c>
      <c r="O425" s="89">
        <v>17027190.9</v>
      </c>
      <c r="P425" s="89">
        <v>21609765.5</v>
      </c>
      <c r="Q425" s="89">
        <v>26917201.4</v>
      </c>
      <c r="R425" s="89">
        <v>33247513.2</v>
      </c>
      <c r="S425" s="89">
        <v>41276849.2</v>
      </c>
      <c r="T425" s="89">
        <v>38807218.6</v>
      </c>
      <c r="U425" s="89">
        <v>46308541.2</v>
      </c>
      <c r="V425" s="195">
        <v>59698117.4</v>
      </c>
      <c r="W425" s="195">
        <v>66926863.3</v>
      </c>
      <c r="X425" s="195">
        <v>71016728.7</v>
      </c>
      <c r="Y425" s="11">
        <v>77945071.5</v>
      </c>
      <c r="Z425" s="11">
        <v>80804310.2</v>
      </c>
    </row>
    <row r="426" spans="1:26" ht="12.75">
      <c r="A426" s="75" t="s">
        <v>858</v>
      </c>
      <c r="B426" s="132"/>
      <c r="C426" s="132"/>
      <c r="D426" s="132"/>
      <c r="E426" s="132"/>
      <c r="F426" s="132"/>
      <c r="G426" s="132"/>
      <c r="H426" s="132"/>
      <c r="I426" s="132"/>
      <c r="J426" s="132"/>
      <c r="K426" s="132"/>
      <c r="M426" s="89"/>
      <c r="N426" s="89"/>
      <c r="O426" s="89"/>
      <c r="P426" s="89"/>
      <c r="Q426" s="89"/>
      <c r="R426" s="89"/>
      <c r="S426" s="89"/>
      <c r="T426" s="89"/>
      <c r="U426" s="89"/>
      <c r="V426" s="195"/>
      <c r="W426" s="195"/>
      <c r="X426" s="195"/>
      <c r="Y426" s="11"/>
      <c r="Z426" s="11"/>
    </row>
    <row r="427" spans="1:26" ht="12.75">
      <c r="A427" s="75" t="s">
        <v>466</v>
      </c>
      <c r="B427" s="132"/>
      <c r="C427" s="132"/>
      <c r="D427" s="132"/>
      <c r="E427" s="132"/>
      <c r="F427" s="132"/>
      <c r="G427" s="132"/>
      <c r="H427" s="132"/>
      <c r="I427" s="132"/>
      <c r="J427" s="132"/>
      <c r="K427" s="132"/>
      <c r="M427" s="89">
        <v>7484115.5</v>
      </c>
      <c r="N427" s="89">
        <v>9058687.6</v>
      </c>
      <c r="O427" s="89">
        <v>11477849.6</v>
      </c>
      <c r="P427" s="89">
        <v>14438149.2</v>
      </c>
      <c r="Q427" s="89">
        <v>17809740.7</v>
      </c>
      <c r="R427" s="89">
        <v>21968579.5</v>
      </c>
      <c r="S427" s="89">
        <v>27543511.4</v>
      </c>
      <c r="T427" s="89">
        <v>29269625.1</v>
      </c>
      <c r="U427" s="89">
        <v>32514673.2</v>
      </c>
      <c r="V427" s="195">
        <v>41061650.3</v>
      </c>
      <c r="W427" s="195">
        <v>47084459.2</v>
      </c>
      <c r="X427" s="195">
        <v>52323883.5</v>
      </c>
      <c r="Y427" s="11">
        <v>56487581.5</v>
      </c>
      <c r="Z427" s="23">
        <v>59067258</v>
      </c>
    </row>
    <row r="428" spans="1:26" ht="12.75">
      <c r="A428" s="173" t="s">
        <v>802</v>
      </c>
      <c r="B428" s="132"/>
      <c r="C428" s="132"/>
      <c r="D428" s="132"/>
      <c r="E428" s="132"/>
      <c r="F428" s="132"/>
      <c r="G428" s="132"/>
      <c r="H428" s="132"/>
      <c r="I428" s="132"/>
      <c r="J428" s="132"/>
      <c r="K428" s="132"/>
      <c r="M428" s="89">
        <v>5409157.7</v>
      </c>
      <c r="N428" s="89">
        <v>6537401.5</v>
      </c>
      <c r="O428" s="89">
        <v>8438484.1</v>
      </c>
      <c r="P428" s="89">
        <v>10652857.8</v>
      </c>
      <c r="Q428" s="89">
        <v>12974743.4</v>
      </c>
      <c r="R428" s="89">
        <v>16031739.8</v>
      </c>
      <c r="S428" s="89">
        <v>19966954.7</v>
      </c>
      <c r="T428" s="89">
        <v>20985936.1</v>
      </c>
      <c r="U428" s="89">
        <v>23617623.3</v>
      </c>
      <c r="V428" s="195">
        <v>29963595.8</v>
      </c>
      <c r="W428" s="195">
        <v>34333600.2</v>
      </c>
      <c r="X428" s="195">
        <v>38068395.9</v>
      </c>
      <c r="Y428" s="11">
        <v>41610562.7</v>
      </c>
      <c r="Z428" s="11">
        <v>43330974.1</v>
      </c>
    </row>
    <row r="429" spans="1:26" ht="12.75">
      <c r="A429" s="173" t="s">
        <v>468</v>
      </c>
      <c r="B429" s="132"/>
      <c r="C429" s="132"/>
      <c r="D429" s="132"/>
      <c r="E429" s="132"/>
      <c r="F429" s="132"/>
      <c r="G429" s="132"/>
      <c r="H429" s="132"/>
      <c r="I429" s="132"/>
      <c r="J429" s="132"/>
      <c r="K429" s="132"/>
      <c r="M429" s="89">
        <v>1942441.8</v>
      </c>
      <c r="N429" s="89">
        <v>2366368.7</v>
      </c>
      <c r="O429" s="89">
        <v>2889814.5</v>
      </c>
      <c r="P429" s="89">
        <v>3645918.5</v>
      </c>
      <c r="Q429" s="89">
        <v>4680409.7</v>
      </c>
      <c r="R429" s="89">
        <v>5750964.1</v>
      </c>
      <c r="S429" s="89">
        <v>7359844.2</v>
      </c>
      <c r="T429" s="89">
        <v>8066692.6</v>
      </c>
      <c r="U429" s="89">
        <v>8671323.7</v>
      </c>
      <c r="V429" s="195">
        <v>10872722.1</v>
      </c>
      <c r="W429" s="195">
        <v>12503412.3</v>
      </c>
      <c r="X429" s="195">
        <v>13998290.9</v>
      </c>
      <c r="Y429" s="11">
        <v>14589157.3</v>
      </c>
      <c r="Z429" s="11">
        <v>15403416.2</v>
      </c>
    </row>
    <row r="430" spans="1:26" ht="12.75">
      <c r="A430" s="176" t="s">
        <v>238</v>
      </c>
      <c r="B430" s="132"/>
      <c r="C430" s="132"/>
      <c r="D430" s="132"/>
      <c r="E430" s="132"/>
      <c r="F430" s="132"/>
      <c r="G430" s="132"/>
      <c r="H430" s="132"/>
      <c r="I430" s="132"/>
      <c r="J430" s="132"/>
      <c r="K430" s="132"/>
      <c r="M430" s="89"/>
      <c r="N430" s="89"/>
      <c r="O430" s="89"/>
      <c r="P430" s="89"/>
      <c r="Q430" s="89"/>
      <c r="R430" s="89"/>
      <c r="S430" s="89"/>
      <c r="T430" s="89"/>
      <c r="U430" s="89"/>
      <c r="V430" s="195"/>
      <c r="W430" s="195"/>
      <c r="X430" s="195"/>
      <c r="Y430" s="11"/>
      <c r="Z430" s="11"/>
    </row>
    <row r="431" spans="1:26" ht="12.75" customHeight="1">
      <c r="A431" s="176" t="s">
        <v>469</v>
      </c>
      <c r="B431" s="132"/>
      <c r="C431" s="132"/>
      <c r="D431" s="132"/>
      <c r="E431" s="132"/>
      <c r="F431" s="132"/>
      <c r="G431" s="132"/>
      <c r="H431" s="132"/>
      <c r="I431" s="132"/>
      <c r="J431" s="132"/>
      <c r="K431" s="132"/>
      <c r="M431" s="89">
        <v>858159.1</v>
      </c>
      <c r="N431" s="89">
        <v>1015496.4</v>
      </c>
      <c r="O431" s="89">
        <v>1260365.8</v>
      </c>
      <c r="P431" s="89">
        <v>1662905</v>
      </c>
      <c r="Q431" s="89">
        <v>2154301.6</v>
      </c>
      <c r="R431" s="89">
        <v>2710005.7</v>
      </c>
      <c r="S431" s="89">
        <v>3500155.7</v>
      </c>
      <c r="T431" s="89">
        <v>3836009.6</v>
      </c>
      <c r="U431" s="89">
        <v>4118622.8</v>
      </c>
      <c r="V431" s="195">
        <v>4910979.4</v>
      </c>
      <c r="W431" s="195">
        <v>5226281.2</v>
      </c>
      <c r="X431" s="195">
        <v>5726944.6</v>
      </c>
      <c r="Y431" s="11">
        <v>6206880</v>
      </c>
      <c r="Z431" s="23">
        <v>6576974</v>
      </c>
    </row>
    <row r="432" spans="1:26" ht="12.75">
      <c r="A432" s="176" t="s">
        <v>470</v>
      </c>
      <c r="B432" s="132"/>
      <c r="C432" s="132"/>
      <c r="D432" s="132"/>
      <c r="E432" s="132"/>
      <c r="F432" s="132"/>
      <c r="G432" s="132"/>
      <c r="H432" s="132"/>
      <c r="I432" s="132"/>
      <c r="J432" s="132"/>
      <c r="K432" s="132"/>
      <c r="M432" s="89">
        <v>1084282.7</v>
      </c>
      <c r="N432" s="89">
        <v>1350872.3</v>
      </c>
      <c r="O432" s="89">
        <v>1629448.7</v>
      </c>
      <c r="P432" s="89">
        <v>1983013.5</v>
      </c>
      <c r="Q432" s="89">
        <v>2526108.1</v>
      </c>
      <c r="R432" s="89">
        <v>3040958.4</v>
      </c>
      <c r="S432" s="89">
        <v>3859688.5</v>
      </c>
      <c r="T432" s="89">
        <v>4230683</v>
      </c>
      <c r="U432" s="89">
        <v>4552700.9</v>
      </c>
      <c r="V432" s="195">
        <v>5961742.7</v>
      </c>
      <c r="W432" s="195">
        <v>7277131.1</v>
      </c>
      <c r="X432" s="195">
        <v>8271346.3</v>
      </c>
      <c r="Y432" s="11">
        <v>8382277.3</v>
      </c>
      <c r="Z432" s="11">
        <v>8826442.2</v>
      </c>
    </row>
    <row r="433" spans="1:26" ht="25.5">
      <c r="A433" s="173" t="s">
        <v>803</v>
      </c>
      <c r="B433" s="132"/>
      <c r="C433" s="132"/>
      <c r="D433" s="132"/>
      <c r="E433" s="132"/>
      <c r="F433" s="132"/>
      <c r="G433" s="132"/>
      <c r="H433" s="132"/>
      <c r="I433" s="132"/>
      <c r="J433" s="132"/>
      <c r="K433" s="132"/>
      <c r="M433" s="89">
        <v>132516</v>
      </c>
      <c r="N433" s="89">
        <v>154917.4</v>
      </c>
      <c r="O433" s="89">
        <v>149551</v>
      </c>
      <c r="P433" s="89">
        <v>139372.9</v>
      </c>
      <c r="Q433" s="89">
        <v>154587.6</v>
      </c>
      <c r="R433" s="89">
        <v>185875.6</v>
      </c>
      <c r="S433" s="89">
        <v>216712.5</v>
      </c>
      <c r="T433" s="89">
        <v>216996.4</v>
      </c>
      <c r="U433" s="89">
        <v>225726.2</v>
      </c>
      <c r="V433" s="195">
        <v>225332.4</v>
      </c>
      <c r="W433" s="195">
        <v>247446.7</v>
      </c>
      <c r="X433" s="195">
        <v>257196.7</v>
      </c>
      <c r="Y433" s="11">
        <v>287861.5</v>
      </c>
      <c r="Z433" s="11">
        <v>332867.7</v>
      </c>
    </row>
    <row r="434" spans="1:26" ht="12.75">
      <c r="A434" s="75" t="s">
        <v>859</v>
      </c>
      <c r="B434" s="132"/>
      <c r="C434" s="132"/>
      <c r="D434" s="132"/>
      <c r="E434" s="132"/>
      <c r="F434" s="132"/>
      <c r="G434" s="132"/>
      <c r="H434" s="132"/>
      <c r="I434" s="132"/>
      <c r="J434" s="132"/>
      <c r="K434" s="132"/>
      <c r="M434" s="89">
        <v>2169313.7</v>
      </c>
      <c r="N434" s="89">
        <v>2755048.5</v>
      </c>
      <c r="O434" s="89">
        <v>3558951.4</v>
      </c>
      <c r="P434" s="89">
        <v>4338730.5</v>
      </c>
      <c r="Q434" s="89">
        <v>5698727.3</v>
      </c>
      <c r="R434" s="89">
        <v>8034098.2</v>
      </c>
      <c r="S434" s="89">
        <v>10526116.1</v>
      </c>
      <c r="T434" s="89">
        <v>7344756.5</v>
      </c>
      <c r="U434" s="89">
        <v>10472630</v>
      </c>
      <c r="V434" s="195">
        <v>13782031.8</v>
      </c>
      <c r="W434" s="195">
        <v>15353784.5</v>
      </c>
      <c r="X434" s="195">
        <v>15006440.8</v>
      </c>
      <c r="Y434" s="11">
        <v>16435581.6</v>
      </c>
      <c r="Z434" s="11">
        <v>16761397.9</v>
      </c>
    </row>
    <row r="435" spans="1:26" ht="15.75">
      <c r="A435" s="173" t="s">
        <v>860</v>
      </c>
      <c r="B435" s="132"/>
      <c r="C435" s="132"/>
      <c r="D435" s="132"/>
      <c r="E435" s="132"/>
      <c r="F435" s="132"/>
      <c r="G435" s="132"/>
      <c r="H435" s="132"/>
      <c r="I435" s="132"/>
      <c r="J435" s="132"/>
      <c r="K435" s="132"/>
      <c r="M435" s="89">
        <v>1939314.4</v>
      </c>
      <c r="N435" s="89">
        <v>2432252</v>
      </c>
      <c r="O435" s="89">
        <v>3130523.6</v>
      </c>
      <c r="P435" s="89">
        <v>3836895.9</v>
      </c>
      <c r="Q435" s="89">
        <v>4980573.3</v>
      </c>
      <c r="R435" s="89">
        <v>6980359.1</v>
      </c>
      <c r="S435" s="89">
        <v>9200768.9</v>
      </c>
      <c r="T435" s="89">
        <v>8535671.5</v>
      </c>
      <c r="U435" s="89">
        <v>10014340.1</v>
      </c>
      <c r="V435" s="89">
        <v>11935953.7</v>
      </c>
      <c r="W435" s="89">
        <v>13521874.4</v>
      </c>
      <c r="X435" s="89">
        <v>14356558.5</v>
      </c>
      <c r="Y435" s="89">
        <v>16650967.5</v>
      </c>
      <c r="Z435" s="11">
        <v>17667799.6</v>
      </c>
    </row>
    <row r="436" spans="1:26" ht="12.75">
      <c r="A436" s="173" t="s">
        <v>861</v>
      </c>
      <c r="B436" s="132"/>
      <c r="C436" s="132"/>
      <c r="D436" s="132"/>
      <c r="E436" s="132"/>
      <c r="F436" s="132"/>
      <c r="G436" s="132"/>
      <c r="H436" s="132"/>
      <c r="I436" s="132"/>
      <c r="J436" s="132"/>
      <c r="K436" s="132"/>
      <c r="M436" s="89">
        <v>229999.3</v>
      </c>
      <c r="N436" s="89">
        <v>322796.5</v>
      </c>
      <c r="O436" s="89">
        <v>428427.8</v>
      </c>
      <c r="P436" s="89">
        <v>501834.6</v>
      </c>
      <c r="Q436" s="89">
        <v>718154</v>
      </c>
      <c r="R436" s="89">
        <v>1053739.1</v>
      </c>
      <c r="S436" s="89">
        <v>1325347.2</v>
      </c>
      <c r="T436" s="89">
        <v>-1190915</v>
      </c>
      <c r="U436" s="89">
        <v>458289.9</v>
      </c>
      <c r="V436" s="89">
        <v>1846078.1</v>
      </c>
      <c r="W436" s="89">
        <v>1831910.1</v>
      </c>
      <c r="X436" s="89">
        <v>649882.3</v>
      </c>
      <c r="Y436" s="89">
        <v>-215385.9</v>
      </c>
      <c r="Z436" s="11">
        <v>-906401.7</v>
      </c>
    </row>
    <row r="437" spans="1:26" ht="12.75">
      <c r="A437" s="75" t="s">
        <v>862</v>
      </c>
      <c r="B437" s="132"/>
      <c r="C437" s="132"/>
      <c r="D437" s="132"/>
      <c r="E437" s="132"/>
      <c r="F437" s="132"/>
      <c r="G437" s="132"/>
      <c r="H437" s="132"/>
      <c r="I437" s="132"/>
      <c r="J437" s="132"/>
      <c r="K437" s="132"/>
      <c r="M437" s="89">
        <v>1167490.5</v>
      </c>
      <c r="N437" s="89">
        <v>1501960.1</v>
      </c>
      <c r="O437" s="89">
        <v>2086533.4</v>
      </c>
      <c r="P437" s="89">
        <v>2958981.1</v>
      </c>
      <c r="Q437" s="89">
        <v>3425912.8</v>
      </c>
      <c r="R437" s="89">
        <v>2866551.3</v>
      </c>
      <c r="S437" s="89">
        <v>3812567.2</v>
      </c>
      <c r="T437" s="89">
        <v>2887699.1</v>
      </c>
      <c r="U437" s="89">
        <v>3739696.9</v>
      </c>
      <c r="V437" s="89">
        <v>4854435.3</v>
      </c>
      <c r="W437" s="89">
        <v>4537900.6</v>
      </c>
      <c r="X437" s="89">
        <v>3988381.9</v>
      </c>
      <c r="Y437" s="89">
        <v>5167917.7</v>
      </c>
      <c r="Z437" s="11">
        <v>6727537.6</v>
      </c>
    </row>
    <row r="438" spans="1:26" ht="12.75">
      <c r="A438" s="75" t="s">
        <v>863</v>
      </c>
      <c r="B438" s="132"/>
      <c r="C438" s="132"/>
      <c r="D438" s="132"/>
      <c r="E438" s="132"/>
      <c r="F438" s="132"/>
      <c r="G438" s="132"/>
      <c r="H438" s="132"/>
      <c r="I438" s="132"/>
      <c r="J438" s="132"/>
      <c r="K438" s="132"/>
      <c r="M438" s="89">
        <v>3813694.6</v>
      </c>
      <c r="N438" s="89">
        <v>4655880.3</v>
      </c>
      <c r="O438" s="89">
        <v>5860396.9</v>
      </c>
      <c r="P438" s="89">
        <v>7607256.5</v>
      </c>
      <c r="Q438" s="89">
        <v>9079332.7</v>
      </c>
      <c r="R438" s="89">
        <v>10028762.1</v>
      </c>
      <c r="S438" s="89">
        <v>12923553.7</v>
      </c>
      <c r="T438" s="89">
        <v>10842026.2</v>
      </c>
      <c r="U438" s="89">
        <v>13529310.9</v>
      </c>
      <c r="V438" s="89">
        <v>16865192.2</v>
      </c>
      <c r="W438" s="89">
        <v>18324772.3</v>
      </c>
      <c r="X438" s="89">
        <v>18909308.8</v>
      </c>
      <c r="Y438" s="89">
        <v>21464303.9</v>
      </c>
      <c r="Z438" s="11">
        <v>23863001.5</v>
      </c>
    </row>
    <row r="439" spans="1:26" ht="12.75">
      <c r="A439" s="75" t="s">
        <v>864</v>
      </c>
      <c r="B439" s="132"/>
      <c r="C439" s="132"/>
      <c r="D439" s="132"/>
      <c r="E439" s="132"/>
      <c r="F439" s="132"/>
      <c r="G439" s="132"/>
      <c r="H439" s="132"/>
      <c r="I439" s="132"/>
      <c r="J439" s="132"/>
      <c r="K439" s="132"/>
      <c r="M439" s="89">
        <v>2646204.1</v>
      </c>
      <c r="N439" s="89">
        <v>3153920.2</v>
      </c>
      <c r="O439" s="89">
        <v>3773863.5</v>
      </c>
      <c r="P439" s="89">
        <v>4648275.4</v>
      </c>
      <c r="Q439" s="89">
        <v>5653419.9</v>
      </c>
      <c r="R439" s="89">
        <v>7162210.8</v>
      </c>
      <c r="S439" s="89">
        <v>9110986.5</v>
      </c>
      <c r="T439" s="89">
        <v>7954327.1</v>
      </c>
      <c r="U439" s="89">
        <v>9789614</v>
      </c>
      <c r="V439" s="89">
        <v>12010756.9</v>
      </c>
      <c r="W439" s="89">
        <v>13786871.7</v>
      </c>
      <c r="X439" s="89">
        <v>14920926.9</v>
      </c>
      <c r="Y439" s="89">
        <v>16296386.2</v>
      </c>
      <c r="Z439" s="11">
        <v>17135463.9</v>
      </c>
    </row>
    <row r="440" spans="1:26" ht="12.75">
      <c r="A440" s="75" t="s">
        <v>865</v>
      </c>
      <c r="B440" s="132"/>
      <c r="C440" s="132"/>
      <c r="D440" s="132"/>
      <c r="E440" s="132"/>
      <c r="F440" s="132"/>
      <c r="G440" s="132"/>
      <c r="H440" s="132"/>
      <c r="I440" s="132"/>
      <c r="J440" s="132"/>
      <c r="K440" s="132"/>
      <c r="M440" s="89">
        <v>9615.390700003598</v>
      </c>
      <c r="N440" s="89">
        <v>-107462.4</v>
      </c>
      <c r="O440" s="89">
        <v>-96143.5</v>
      </c>
      <c r="P440" s="89">
        <v>-126095.3</v>
      </c>
      <c r="Q440" s="89">
        <v>-17179.4</v>
      </c>
      <c r="R440" s="89">
        <v>378284.2</v>
      </c>
      <c r="S440" s="89">
        <v>-605345.5</v>
      </c>
      <c r="T440" s="89">
        <v>-694862.1</v>
      </c>
      <c r="U440" s="89">
        <v>-418458.9</v>
      </c>
      <c r="V440" s="89">
        <v>0</v>
      </c>
      <c r="W440" s="89">
        <v>-49281</v>
      </c>
      <c r="X440" s="89">
        <v>-301977.5</v>
      </c>
      <c r="Y440" s="89">
        <v>-146009.3</v>
      </c>
      <c r="Z440" s="11">
        <v>-1751883.3</v>
      </c>
    </row>
    <row r="441" spans="1:25" ht="28.5" customHeight="1">
      <c r="A441" s="187" t="s">
        <v>866</v>
      </c>
      <c r="B441" s="132"/>
      <c r="C441" s="132"/>
      <c r="D441" s="132"/>
      <c r="E441" s="132"/>
      <c r="F441" s="132"/>
      <c r="G441" s="132"/>
      <c r="H441" s="132"/>
      <c r="I441" s="132"/>
      <c r="J441" s="132"/>
      <c r="K441" s="132"/>
      <c r="L441" s="132"/>
      <c r="M441" s="132"/>
      <c r="N441" s="132"/>
      <c r="O441" s="132"/>
      <c r="P441" s="132"/>
      <c r="Q441" s="132"/>
      <c r="R441" s="132"/>
      <c r="V441" s="89"/>
      <c r="W441" s="89"/>
      <c r="X441" s="89"/>
      <c r="Y441" s="89"/>
    </row>
    <row r="442" spans="1:26" ht="12.75">
      <c r="A442" s="99" t="s">
        <v>857</v>
      </c>
      <c r="B442" s="132"/>
      <c r="C442" s="132"/>
      <c r="D442" s="132"/>
      <c r="E442" s="132"/>
      <c r="F442" s="132"/>
      <c r="G442" s="132"/>
      <c r="H442" s="132"/>
      <c r="I442" s="132"/>
      <c r="J442" s="132"/>
      <c r="K442" s="132"/>
      <c r="M442" s="171">
        <v>100</v>
      </c>
      <c r="N442" s="171">
        <v>100</v>
      </c>
      <c r="O442" s="171">
        <v>100</v>
      </c>
      <c r="P442" s="171">
        <v>100</v>
      </c>
      <c r="Q442" s="171">
        <v>100</v>
      </c>
      <c r="R442" s="171">
        <v>100</v>
      </c>
      <c r="S442" s="171">
        <v>100</v>
      </c>
      <c r="T442" s="132">
        <v>100</v>
      </c>
      <c r="U442" s="132">
        <v>100</v>
      </c>
      <c r="V442" s="89">
        <v>100</v>
      </c>
      <c r="W442" s="89">
        <v>100</v>
      </c>
      <c r="X442" s="89">
        <v>100</v>
      </c>
      <c r="Y442" s="89">
        <v>100</v>
      </c>
      <c r="Z442" s="89">
        <v>100</v>
      </c>
    </row>
    <row r="443" spans="1:26" ht="12.75">
      <c r="A443" s="75" t="s">
        <v>858</v>
      </c>
      <c r="B443" s="132"/>
      <c r="C443" s="132"/>
      <c r="D443" s="132"/>
      <c r="E443" s="132"/>
      <c r="F443" s="132"/>
      <c r="G443" s="132"/>
      <c r="H443" s="132"/>
      <c r="I443" s="132"/>
      <c r="J443" s="132"/>
      <c r="K443" s="132"/>
      <c r="M443" s="171"/>
      <c r="N443" s="171"/>
      <c r="O443" s="171"/>
      <c r="P443" s="171"/>
      <c r="Q443" s="171"/>
      <c r="R443" s="171"/>
      <c r="S443" s="171"/>
      <c r="T443" s="182"/>
      <c r="U443" s="132"/>
      <c r="V443" s="89"/>
      <c r="W443" s="89"/>
      <c r="X443" s="89"/>
      <c r="Y443" s="89"/>
      <c r="Z443" s="11"/>
    </row>
    <row r="444" spans="1:26" ht="12.75">
      <c r="A444" s="75" t="s">
        <v>867</v>
      </c>
      <c r="B444" s="132"/>
      <c r="C444" s="132"/>
      <c r="D444" s="132"/>
      <c r="E444" s="132"/>
      <c r="F444" s="132"/>
      <c r="G444" s="132"/>
      <c r="H444" s="132"/>
      <c r="I444" s="132"/>
      <c r="J444" s="132"/>
      <c r="K444" s="132"/>
      <c r="M444" s="171">
        <v>69.2</v>
      </c>
      <c r="N444" s="171">
        <v>68.2</v>
      </c>
      <c r="O444" s="171">
        <v>67</v>
      </c>
      <c r="P444" s="171">
        <v>66.3</v>
      </c>
      <c r="Q444" s="171">
        <v>66.1</v>
      </c>
      <c r="R444" s="171">
        <v>66.8</v>
      </c>
      <c r="S444" s="171">
        <v>65.9</v>
      </c>
      <c r="T444" s="171">
        <v>74.1</v>
      </c>
      <c r="U444" s="132">
        <v>69.6</v>
      </c>
      <c r="V444" s="89">
        <v>68.7</v>
      </c>
      <c r="W444" s="89">
        <v>70.3</v>
      </c>
      <c r="X444" s="89">
        <v>73.3</v>
      </c>
      <c r="Y444" s="89">
        <v>72.4</v>
      </c>
      <c r="Z444" s="11">
        <v>71.7</v>
      </c>
    </row>
    <row r="445" spans="1:26" ht="12.75">
      <c r="A445" s="173" t="s">
        <v>802</v>
      </c>
      <c r="B445" s="132"/>
      <c r="C445" s="132"/>
      <c r="D445" s="132"/>
      <c r="E445" s="132"/>
      <c r="F445" s="132"/>
      <c r="G445" s="132"/>
      <c r="H445" s="132"/>
      <c r="I445" s="132"/>
      <c r="J445" s="132"/>
      <c r="K445" s="132"/>
      <c r="M445" s="171">
        <v>50</v>
      </c>
      <c r="N445" s="171">
        <v>49.2</v>
      </c>
      <c r="O445" s="171">
        <v>49.3</v>
      </c>
      <c r="P445" s="171">
        <v>49</v>
      </c>
      <c r="Q445" s="171">
        <v>48.2</v>
      </c>
      <c r="R445" s="171">
        <v>48.8</v>
      </c>
      <c r="S445" s="171">
        <v>47.8</v>
      </c>
      <c r="T445" s="171">
        <v>53.1</v>
      </c>
      <c r="U445" s="132">
        <v>50.5</v>
      </c>
      <c r="V445" s="89">
        <v>50.2</v>
      </c>
      <c r="W445" s="89">
        <v>51.3</v>
      </c>
      <c r="X445" s="89">
        <v>53.4</v>
      </c>
      <c r="Y445" s="89">
        <v>53.3</v>
      </c>
      <c r="Z445" s="11">
        <v>52.7</v>
      </c>
    </row>
    <row r="446" spans="1:26" ht="12.75">
      <c r="A446" s="173" t="s">
        <v>468</v>
      </c>
      <c r="B446" s="132"/>
      <c r="C446" s="132"/>
      <c r="D446" s="132"/>
      <c r="E446" s="132"/>
      <c r="F446" s="132"/>
      <c r="G446" s="132"/>
      <c r="H446" s="132"/>
      <c r="I446" s="132"/>
      <c r="J446" s="132"/>
      <c r="K446" s="132"/>
      <c r="M446" s="171">
        <v>18</v>
      </c>
      <c r="N446" s="171">
        <v>17.8</v>
      </c>
      <c r="O446" s="171">
        <v>16.9</v>
      </c>
      <c r="P446" s="171">
        <v>16.7</v>
      </c>
      <c r="Q446" s="171">
        <v>17.4</v>
      </c>
      <c r="R446" s="171">
        <v>17.5</v>
      </c>
      <c r="S446" s="171">
        <v>17.6</v>
      </c>
      <c r="T446" s="171">
        <v>20.4</v>
      </c>
      <c r="U446" s="132">
        <v>18.5</v>
      </c>
      <c r="V446" s="89">
        <v>18.2</v>
      </c>
      <c r="W446" s="89">
        <v>18.7</v>
      </c>
      <c r="X446" s="89">
        <v>19.7</v>
      </c>
      <c r="Y446" s="89">
        <v>18.8</v>
      </c>
      <c r="Z446" s="11">
        <v>18.7</v>
      </c>
    </row>
    <row r="447" spans="1:26" ht="12.75">
      <c r="A447" s="176" t="s">
        <v>238</v>
      </c>
      <c r="B447" s="132"/>
      <c r="C447" s="132"/>
      <c r="D447" s="132"/>
      <c r="E447" s="132"/>
      <c r="F447" s="132"/>
      <c r="G447" s="132"/>
      <c r="H447" s="132"/>
      <c r="I447" s="132"/>
      <c r="J447" s="132"/>
      <c r="K447" s="132"/>
      <c r="M447" s="171"/>
      <c r="N447" s="171"/>
      <c r="O447" s="171"/>
      <c r="P447" s="171"/>
      <c r="Q447" s="171"/>
      <c r="R447" s="171"/>
      <c r="S447" s="171"/>
      <c r="T447" s="171"/>
      <c r="U447" s="132"/>
      <c r="V447" s="89"/>
      <c r="W447" s="89"/>
      <c r="X447" s="89"/>
      <c r="Y447" s="89"/>
      <c r="Z447" s="11"/>
    </row>
    <row r="448" spans="1:26" ht="12.75" customHeight="1">
      <c r="A448" s="176" t="s">
        <v>469</v>
      </c>
      <c r="B448" s="132"/>
      <c r="C448" s="132"/>
      <c r="D448" s="132"/>
      <c r="E448" s="132"/>
      <c r="F448" s="132"/>
      <c r="G448" s="132"/>
      <c r="H448" s="132"/>
      <c r="I448" s="132"/>
      <c r="J448" s="132"/>
      <c r="K448" s="132"/>
      <c r="M448" s="171">
        <v>8</v>
      </c>
      <c r="N448" s="171">
        <v>7.6</v>
      </c>
      <c r="O448" s="171">
        <v>7.4</v>
      </c>
      <c r="P448" s="171">
        <v>7.6</v>
      </c>
      <c r="Q448" s="171">
        <v>8</v>
      </c>
      <c r="R448" s="171">
        <v>8.2</v>
      </c>
      <c r="S448" s="171">
        <v>8.4</v>
      </c>
      <c r="T448" s="171">
        <v>9.7</v>
      </c>
      <c r="U448" s="132">
        <v>8.8</v>
      </c>
      <c r="V448" s="89">
        <v>8.2</v>
      </c>
      <c r="W448" s="89">
        <v>7.8</v>
      </c>
      <c r="X448" s="89">
        <v>8.1</v>
      </c>
      <c r="Y448" s="89">
        <v>8.1</v>
      </c>
      <c r="Z448" s="23">
        <v>8</v>
      </c>
    </row>
    <row r="449" spans="1:26" ht="12.75">
      <c r="A449" s="176" t="s">
        <v>470</v>
      </c>
      <c r="B449" s="132"/>
      <c r="C449" s="132"/>
      <c r="D449" s="132"/>
      <c r="E449" s="132"/>
      <c r="F449" s="132"/>
      <c r="G449" s="132"/>
      <c r="H449" s="132"/>
      <c r="I449" s="132"/>
      <c r="J449" s="132"/>
      <c r="K449" s="132"/>
      <c r="M449" s="171">
        <v>10</v>
      </c>
      <c r="N449" s="171">
        <v>10.2</v>
      </c>
      <c r="O449" s="171">
        <v>9.5</v>
      </c>
      <c r="P449" s="171">
        <v>9.1</v>
      </c>
      <c r="Q449" s="171">
        <v>9.4</v>
      </c>
      <c r="R449" s="171">
        <v>9.3</v>
      </c>
      <c r="S449" s="171">
        <v>9.2</v>
      </c>
      <c r="T449" s="171">
        <v>10.7</v>
      </c>
      <c r="U449" s="132">
        <v>9.7</v>
      </c>
      <c r="V449" s="89">
        <v>10</v>
      </c>
      <c r="W449" s="89">
        <v>10.9</v>
      </c>
      <c r="X449" s="89">
        <v>11.6</v>
      </c>
      <c r="Y449" s="89">
        <v>10.7</v>
      </c>
      <c r="Z449" s="11">
        <v>10.7</v>
      </c>
    </row>
    <row r="450" spans="1:26" ht="25.5">
      <c r="A450" s="173" t="s">
        <v>803</v>
      </c>
      <c r="B450" s="132"/>
      <c r="C450" s="132"/>
      <c r="D450" s="132"/>
      <c r="E450" s="132"/>
      <c r="F450" s="132"/>
      <c r="G450" s="132"/>
      <c r="H450" s="132"/>
      <c r="I450" s="132"/>
      <c r="J450" s="132"/>
      <c r="K450" s="132"/>
      <c r="M450" s="171">
        <v>1.2</v>
      </c>
      <c r="N450" s="171">
        <v>1.2</v>
      </c>
      <c r="O450" s="171">
        <v>0.8</v>
      </c>
      <c r="P450" s="171">
        <v>0.6</v>
      </c>
      <c r="Q450" s="171">
        <v>0.5</v>
      </c>
      <c r="R450" s="171">
        <v>0.5</v>
      </c>
      <c r="S450" s="171">
        <v>0.5</v>
      </c>
      <c r="T450" s="171">
        <v>0.6</v>
      </c>
      <c r="U450" s="132">
        <v>0.6</v>
      </c>
      <c r="V450" s="89">
        <v>0.3</v>
      </c>
      <c r="W450" s="89">
        <v>0.3</v>
      </c>
      <c r="X450" s="89">
        <v>0.2</v>
      </c>
      <c r="Y450" s="89">
        <v>0.3</v>
      </c>
      <c r="Z450" s="11">
        <v>0.3</v>
      </c>
    </row>
    <row r="451" spans="1:26" ht="12.75">
      <c r="A451" s="75" t="s">
        <v>859</v>
      </c>
      <c r="B451" s="132"/>
      <c r="C451" s="132"/>
      <c r="D451" s="132"/>
      <c r="E451" s="132"/>
      <c r="F451" s="132"/>
      <c r="G451" s="132"/>
      <c r="H451" s="132"/>
      <c r="I451" s="132"/>
      <c r="J451" s="132"/>
      <c r="K451" s="132"/>
      <c r="M451" s="171">
        <v>20</v>
      </c>
      <c r="N451" s="171">
        <v>20.6</v>
      </c>
      <c r="O451" s="171">
        <v>20.9</v>
      </c>
      <c r="P451" s="171">
        <v>20.1</v>
      </c>
      <c r="Q451" s="171">
        <v>21.2</v>
      </c>
      <c r="R451" s="171">
        <v>24.4</v>
      </c>
      <c r="S451" s="171">
        <v>25.1</v>
      </c>
      <c r="T451" s="171">
        <v>18.6</v>
      </c>
      <c r="U451" s="132">
        <v>22.4</v>
      </c>
      <c r="V451" s="89">
        <v>23.1</v>
      </c>
      <c r="W451" s="89">
        <v>22.9</v>
      </c>
      <c r="X451" s="89">
        <v>21.1</v>
      </c>
      <c r="Y451" s="89">
        <v>21</v>
      </c>
      <c r="Z451" s="11">
        <v>20.1</v>
      </c>
    </row>
    <row r="452" spans="1:26" ht="15.75">
      <c r="A452" s="173" t="s">
        <v>868</v>
      </c>
      <c r="B452" s="132"/>
      <c r="C452" s="132"/>
      <c r="D452" s="132"/>
      <c r="E452" s="132"/>
      <c r="F452" s="132"/>
      <c r="G452" s="132"/>
      <c r="H452" s="132"/>
      <c r="I452" s="132"/>
      <c r="J452" s="132"/>
      <c r="K452" s="132"/>
      <c r="M452" s="171">
        <v>17.9</v>
      </c>
      <c r="N452" s="171">
        <v>18.2</v>
      </c>
      <c r="O452" s="171">
        <v>18.4</v>
      </c>
      <c r="P452" s="171">
        <v>17.7</v>
      </c>
      <c r="Q452" s="171">
        <v>18.5</v>
      </c>
      <c r="R452" s="171">
        <v>21.2</v>
      </c>
      <c r="S452" s="171">
        <v>22</v>
      </c>
      <c r="T452" s="171">
        <v>21.7</v>
      </c>
      <c r="U452" s="132">
        <v>21.4</v>
      </c>
      <c r="V452" s="89">
        <v>20.1</v>
      </c>
      <c r="W452" s="89">
        <v>20.2</v>
      </c>
      <c r="X452" s="89">
        <v>20.2</v>
      </c>
      <c r="Y452" s="89">
        <v>21.3</v>
      </c>
      <c r="Z452" s="11">
        <v>21.3</v>
      </c>
    </row>
    <row r="453" spans="1:26" ht="12.75">
      <c r="A453" s="173" t="s">
        <v>861</v>
      </c>
      <c r="B453" s="132"/>
      <c r="C453" s="132"/>
      <c r="D453" s="132"/>
      <c r="E453" s="132"/>
      <c r="F453" s="132"/>
      <c r="G453" s="132"/>
      <c r="H453" s="132"/>
      <c r="I453" s="132"/>
      <c r="J453" s="132"/>
      <c r="K453" s="132"/>
      <c r="M453" s="171">
        <v>2.1</v>
      </c>
      <c r="N453" s="171">
        <v>2.4</v>
      </c>
      <c r="O453" s="171">
        <v>2.5</v>
      </c>
      <c r="P453" s="171">
        <v>2.4</v>
      </c>
      <c r="Q453" s="171">
        <v>2.7</v>
      </c>
      <c r="R453" s="171">
        <v>3.2</v>
      </c>
      <c r="S453" s="171">
        <v>3.1</v>
      </c>
      <c r="T453" s="171">
        <v>-3.1</v>
      </c>
      <c r="U453" s="132">
        <v>1.1</v>
      </c>
      <c r="V453" s="171">
        <v>3</v>
      </c>
      <c r="W453" s="171">
        <v>2.7</v>
      </c>
      <c r="X453" s="171">
        <v>0.9</v>
      </c>
      <c r="Y453" s="11">
        <v>-0.3</v>
      </c>
      <c r="Z453" s="11">
        <v>-1.2</v>
      </c>
    </row>
    <row r="454" spans="1:26" ht="12.75">
      <c r="A454" s="75" t="s">
        <v>862</v>
      </c>
      <c r="B454" s="132"/>
      <c r="C454" s="132"/>
      <c r="D454" s="132"/>
      <c r="E454" s="132"/>
      <c r="F454" s="132"/>
      <c r="G454" s="132"/>
      <c r="H454" s="132"/>
      <c r="I454" s="132"/>
      <c r="J454" s="132"/>
      <c r="K454" s="132"/>
      <c r="M454" s="171">
        <v>10.8</v>
      </c>
      <c r="N454" s="171">
        <v>11.2</v>
      </c>
      <c r="O454" s="171">
        <v>12.1</v>
      </c>
      <c r="P454" s="171">
        <v>13.6</v>
      </c>
      <c r="Q454" s="171">
        <v>12.7</v>
      </c>
      <c r="R454" s="171">
        <v>8.8</v>
      </c>
      <c r="S454" s="171">
        <v>9</v>
      </c>
      <c r="T454" s="171">
        <v>7.3</v>
      </c>
      <c r="U454" s="132">
        <v>7.9</v>
      </c>
      <c r="V454" s="171">
        <v>8.2</v>
      </c>
      <c r="W454" s="171">
        <v>6.8</v>
      </c>
      <c r="X454" s="171">
        <v>5.6</v>
      </c>
      <c r="Y454" s="11">
        <v>6.6</v>
      </c>
      <c r="Z454" s="11">
        <v>8.2</v>
      </c>
    </row>
    <row r="455" spans="1:26" ht="12.75">
      <c r="A455" s="75" t="s">
        <v>863</v>
      </c>
      <c r="B455" s="132"/>
      <c r="C455" s="132"/>
      <c r="D455" s="132"/>
      <c r="E455" s="132"/>
      <c r="F455" s="132"/>
      <c r="G455" s="132"/>
      <c r="H455" s="132"/>
      <c r="I455" s="132"/>
      <c r="J455" s="132"/>
      <c r="K455" s="132"/>
      <c r="M455" s="171">
        <v>35.2</v>
      </c>
      <c r="N455" s="171">
        <v>34.9</v>
      </c>
      <c r="O455" s="171">
        <v>34.2</v>
      </c>
      <c r="P455" s="171">
        <v>35</v>
      </c>
      <c r="Q455" s="171">
        <v>33.7</v>
      </c>
      <c r="R455" s="171">
        <v>30.6</v>
      </c>
      <c r="S455" s="171">
        <v>30.8</v>
      </c>
      <c r="T455" s="171">
        <v>27.4</v>
      </c>
      <c r="U455" s="132">
        <v>28.9</v>
      </c>
      <c r="V455" s="171">
        <v>28.3</v>
      </c>
      <c r="W455" s="171">
        <v>27.4</v>
      </c>
      <c r="X455" s="171">
        <v>26.5</v>
      </c>
      <c r="Y455" s="11">
        <v>27.5</v>
      </c>
      <c r="Z455" s="11">
        <v>28.9</v>
      </c>
    </row>
    <row r="456" spans="1:26" ht="12.75">
      <c r="A456" s="75" t="s">
        <v>864</v>
      </c>
      <c r="B456" s="132"/>
      <c r="C456" s="132"/>
      <c r="D456" s="132"/>
      <c r="E456" s="132"/>
      <c r="F456" s="132"/>
      <c r="G456" s="132"/>
      <c r="H456" s="132"/>
      <c r="I456" s="132"/>
      <c r="J456" s="132"/>
      <c r="K456" s="132"/>
      <c r="M456" s="171">
        <v>24.4</v>
      </c>
      <c r="N456" s="171">
        <v>23.7</v>
      </c>
      <c r="O456" s="171">
        <v>22.1</v>
      </c>
      <c r="P456" s="171">
        <v>21.4</v>
      </c>
      <c r="Q456" s="171">
        <v>21</v>
      </c>
      <c r="R456" s="171">
        <v>21.8</v>
      </c>
      <c r="S456" s="171">
        <v>21.8</v>
      </c>
      <c r="T456" s="171">
        <v>20.1</v>
      </c>
      <c r="U456" s="132">
        <v>21</v>
      </c>
      <c r="V456" s="171">
        <v>20.1</v>
      </c>
      <c r="W456" s="171">
        <v>20.6</v>
      </c>
      <c r="X456" s="171">
        <v>20.9</v>
      </c>
      <c r="Y456" s="11">
        <v>20.9</v>
      </c>
      <c r="Z456" s="11">
        <v>20.7</v>
      </c>
    </row>
    <row r="457" spans="1:24" ht="38.25">
      <c r="A457" s="187" t="s">
        <v>869</v>
      </c>
      <c r="B457" s="132"/>
      <c r="C457" s="132"/>
      <c r="D457" s="132"/>
      <c r="E457" s="132"/>
      <c r="F457" s="132"/>
      <c r="G457" s="132"/>
      <c r="H457" s="132"/>
      <c r="I457" s="132"/>
      <c r="J457" s="132"/>
      <c r="K457" s="132"/>
      <c r="L457" s="132"/>
      <c r="M457" s="132"/>
      <c r="N457" s="132"/>
      <c r="O457" s="132"/>
      <c r="P457" s="132"/>
      <c r="Q457" s="132"/>
      <c r="R457" s="132"/>
      <c r="U457" s="41"/>
      <c r="V457" s="171"/>
      <c r="W457" s="171"/>
      <c r="X457" s="171"/>
    </row>
    <row r="458" spans="1:26" ht="12.75">
      <c r="A458" s="75" t="s">
        <v>857</v>
      </c>
      <c r="B458" s="132"/>
      <c r="C458" s="132"/>
      <c r="D458" s="132"/>
      <c r="E458" s="132"/>
      <c r="F458" s="132"/>
      <c r="G458" s="132"/>
      <c r="H458" s="132"/>
      <c r="I458" s="132"/>
      <c r="J458" s="132"/>
      <c r="K458" s="132"/>
      <c r="M458" s="171">
        <v>104.74378268150322</v>
      </c>
      <c r="N458" s="171">
        <v>107.3</v>
      </c>
      <c r="O458" s="171">
        <v>107.2</v>
      </c>
      <c r="P458" s="171">
        <v>106.4</v>
      </c>
      <c r="Q458" s="171">
        <v>108.2</v>
      </c>
      <c r="R458" s="171">
        <v>108.5</v>
      </c>
      <c r="S458" s="132">
        <v>105.2</v>
      </c>
      <c r="T458" s="23">
        <v>92.2</v>
      </c>
      <c r="U458" s="23">
        <v>104.5</v>
      </c>
      <c r="V458" s="171">
        <v>104.3</v>
      </c>
      <c r="W458" s="171">
        <v>103.5</v>
      </c>
      <c r="X458" s="171">
        <v>101.3</v>
      </c>
      <c r="Y458" s="11">
        <v>100.7</v>
      </c>
      <c r="Z458" s="11">
        <v>96.3</v>
      </c>
    </row>
    <row r="459" spans="1:26" ht="12.75">
      <c r="A459" s="75" t="s">
        <v>867</v>
      </c>
      <c r="B459" s="132"/>
      <c r="C459" s="132"/>
      <c r="D459" s="132"/>
      <c r="E459" s="132"/>
      <c r="F459" s="132"/>
      <c r="G459" s="132"/>
      <c r="H459" s="132"/>
      <c r="I459" s="132"/>
      <c r="J459" s="132"/>
      <c r="K459" s="132"/>
      <c r="M459" s="171">
        <v>107.00000018858327</v>
      </c>
      <c r="N459" s="171">
        <v>106.1</v>
      </c>
      <c r="O459" s="171">
        <v>109.4</v>
      </c>
      <c r="P459" s="171">
        <v>109.1</v>
      </c>
      <c r="Q459" s="171">
        <v>109.5</v>
      </c>
      <c r="R459" s="171">
        <v>111.2</v>
      </c>
      <c r="S459" s="132">
        <v>108.6</v>
      </c>
      <c r="T459" s="132">
        <v>96.1</v>
      </c>
      <c r="U459" s="132">
        <v>103.5</v>
      </c>
      <c r="V459" s="171">
        <v>105.3</v>
      </c>
      <c r="W459" s="171">
        <v>106.1</v>
      </c>
      <c r="X459" s="171">
        <v>103.6</v>
      </c>
      <c r="Y459" s="11">
        <v>101.1</v>
      </c>
      <c r="Z459" s="11">
        <v>92.5</v>
      </c>
    </row>
    <row r="460" spans="1:26" ht="12.75">
      <c r="A460" s="173" t="s">
        <v>802</v>
      </c>
      <c r="B460" s="132"/>
      <c r="C460" s="132"/>
      <c r="D460" s="132"/>
      <c r="E460" s="132"/>
      <c r="F460" s="132"/>
      <c r="G460" s="132"/>
      <c r="H460" s="132"/>
      <c r="I460" s="132"/>
      <c r="J460" s="132"/>
      <c r="K460" s="132"/>
      <c r="M460" s="171">
        <v>108.50000090147749</v>
      </c>
      <c r="N460" s="171">
        <v>107.7</v>
      </c>
      <c r="O460" s="171">
        <v>112.5</v>
      </c>
      <c r="P460" s="171">
        <v>112.2</v>
      </c>
      <c r="Q460" s="171">
        <v>112.2</v>
      </c>
      <c r="R460" s="171">
        <v>114.3</v>
      </c>
      <c r="S460" s="132">
        <v>110.6</v>
      </c>
      <c r="T460" s="132">
        <v>94.9</v>
      </c>
      <c r="U460" s="132">
        <v>105.5</v>
      </c>
      <c r="V460" s="171">
        <v>106.8</v>
      </c>
      <c r="W460" s="171">
        <v>107.4</v>
      </c>
      <c r="X460" s="171">
        <v>104.4</v>
      </c>
      <c r="Y460" s="11">
        <v>101.5</v>
      </c>
      <c r="Z460" s="11">
        <v>90.4</v>
      </c>
    </row>
    <row r="461" spans="1:26" ht="12.75">
      <c r="A461" s="173" t="s">
        <v>468</v>
      </c>
      <c r="B461" s="132"/>
      <c r="C461" s="132"/>
      <c r="D461" s="132"/>
      <c r="E461" s="132"/>
      <c r="F461" s="132"/>
      <c r="G461" s="132"/>
      <c r="H461" s="132"/>
      <c r="I461" s="132"/>
      <c r="J461" s="132"/>
      <c r="K461" s="132"/>
      <c r="M461" s="171">
        <v>102.60000074730647</v>
      </c>
      <c r="N461" s="171">
        <v>102.4</v>
      </c>
      <c r="O461" s="171">
        <v>102.1</v>
      </c>
      <c r="P461" s="171">
        <v>101.4</v>
      </c>
      <c r="Q461" s="171">
        <v>102.3</v>
      </c>
      <c r="R461" s="171">
        <v>102.7</v>
      </c>
      <c r="S461" s="132">
        <v>103.4</v>
      </c>
      <c r="T461" s="132">
        <v>99.4</v>
      </c>
      <c r="U461" s="132">
        <v>98.5</v>
      </c>
      <c r="V461" s="171">
        <v>101.4</v>
      </c>
      <c r="W461" s="171">
        <v>102.5</v>
      </c>
      <c r="X461" s="171">
        <v>101.4</v>
      </c>
      <c r="Y461" s="11">
        <v>100.2</v>
      </c>
      <c r="Z461" s="11">
        <v>98.2</v>
      </c>
    </row>
    <row r="462" spans="1:26" ht="25.5">
      <c r="A462" s="173" t="s">
        <v>803</v>
      </c>
      <c r="B462" s="132"/>
      <c r="C462" s="132"/>
      <c r="D462" s="132"/>
      <c r="E462" s="132"/>
      <c r="F462" s="132"/>
      <c r="G462" s="132"/>
      <c r="H462" s="132"/>
      <c r="I462" s="132"/>
      <c r="J462" s="132"/>
      <c r="K462" s="132"/>
      <c r="M462" s="171">
        <v>100.79997901178292</v>
      </c>
      <c r="N462" s="171">
        <v>100.1</v>
      </c>
      <c r="O462" s="171">
        <v>88.9</v>
      </c>
      <c r="P462" s="171">
        <v>81.7</v>
      </c>
      <c r="Q462" s="171">
        <v>98.3</v>
      </c>
      <c r="R462" s="171">
        <v>102.7</v>
      </c>
      <c r="S462" s="132">
        <v>98.6</v>
      </c>
      <c r="T462" s="132">
        <v>92</v>
      </c>
      <c r="U462" s="132">
        <v>99.5</v>
      </c>
      <c r="V462" s="171">
        <v>95.1</v>
      </c>
      <c r="W462" s="171">
        <v>99</v>
      </c>
      <c r="X462" s="171">
        <v>98.8</v>
      </c>
      <c r="Y462" s="23">
        <v>100</v>
      </c>
      <c r="Z462" s="11">
        <v>100.5</v>
      </c>
    </row>
    <row r="463" spans="1:26" ht="12.75">
      <c r="A463" s="75" t="s">
        <v>859</v>
      </c>
      <c r="B463" s="132"/>
      <c r="C463" s="132"/>
      <c r="D463" s="132"/>
      <c r="E463" s="132"/>
      <c r="F463" s="132"/>
      <c r="G463" s="132"/>
      <c r="H463" s="132"/>
      <c r="I463" s="132"/>
      <c r="J463" s="132"/>
      <c r="K463" s="132"/>
      <c r="M463" s="171">
        <v>97.40000164820462</v>
      </c>
      <c r="N463" s="171">
        <v>114.3</v>
      </c>
      <c r="O463" s="171">
        <v>112.2</v>
      </c>
      <c r="P463" s="171">
        <v>109.5</v>
      </c>
      <c r="Q463" s="171">
        <v>117.7</v>
      </c>
      <c r="R463" s="171">
        <v>122</v>
      </c>
      <c r="S463" s="132">
        <v>110.5</v>
      </c>
      <c r="T463" s="132">
        <v>59</v>
      </c>
      <c r="U463" s="132">
        <v>128.5</v>
      </c>
      <c r="V463" s="171">
        <v>121</v>
      </c>
      <c r="W463" s="171">
        <v>103.9</v>
      </c>
      <c r="X463" s="171">
        <v>92.7</v>
      </c>
      <c r="Y463" s="23">
        <v>92</v>
      </c>
      <c r="Z463" s="11">
        <v>81.3</v>
      </c>
    </row>
    <row r="464" spans="1:26" ht="15.75">
      <c r="A464" s="173" t="s">
        <v>870</v>
      </c>
      <c r="B464" s="132"/>
      <c r="C464" s="132"/>
      <c r="D464" s="132"/>
      <c r="E464" s="132"/>
      <c r="F464" s="132"/>
      <c r="G464" s="132"/>
      <c r="H464" s="132"/>
      <c r="I464" s="132"/>
      <c r="J464" s="132"/>
      <c r="K464" s="132"/>
      <c r="M464" s="171">
        <v>102.80000206126493</v>
      </c>
      <c r="N464" s="171">
        <v>113.9</v>
      </c>
      <c r="O464" s="171">
        <v>112.6</v>
      </c>
      <c r="P464" s="171">
        <v>110.6</v>
      </c>
      <c r="Q464" s="171">
        <v>118</v>
      </c>
      <c r="R464" s="171">
        <v>121</v>
      </c>
      <c r="S464" s="132">
        <v>110.6</v>
      </c>
      <c r="T464" s="132">
        <v>85.6</v>
      </c>
      <c r="U464" s="132">
        <v>105.9</v>
      </c>
      <c r="V464" s="171">
        <v>109.1</v>
      </c>
      <c r="W464" s="171">
        <v>106</v>
      </c>
      <c r="X464" s="171">
        <v>100.9</v>
      </c>
      <c r="Y464" s="171">
        <v>97.4</v>
      </c>
      <c r="Z464" s="11">
        <v>92.4</v>
      </c>
    </row>
    <row r="465" spans="1:26" ht="15.75">
      <c r="A465" s="173" t="s">
        <v>871</v>
      </c>
      <c r="B465" s="132"/>
      <c r="C465" s="132"/>
      <c r="D465" s="132"/>
      <c r="E465" s="132"/>
      <c r="F465" s="132"/>
      <c r="G465" s="132"/>
      <c r="H465" s="132"/>
      <c r="I465" s="132"/>
      <c r="J465" s="132"/>
      <c r="K465" s="132"/>
      <c r="M465" s="94" t="s">
        <v>377</v>
      </c>
      <c r="N465" s="94" t="s">
        <v>377</v>
      </c>
      <c r="O465" s="94" t="s">
        <v>377</v>
      </c>
      <c r="P465" s="94" t="s">
        <v>377</v>
      </c>
      <c r="Q465" s="94" t="s">
        <v>377</v>
      </c>
      <c r="R465" s="94" t="s">
        <v>377</v>
      </c>
      <c r="S465" s="94" t="s">
        <v>377</v>
      </c>
      <c r="T465" s="94" t="s">
        <v>377</v>
      </c>
      <c r="U465" s="94" t="s">
        <v>377</v>
      </c>
      <c r="V465" s="90" t="s">
        <v>872</v>
      </c>
      <c r="W465" s="90" t="s">
        <v>872</v>
      </c>
      <c r="X465" s="90" t="s">
        <v>872</v>
      </c>
      <c r="Y465" s="19" t="s">
        <v>377</v>
      </c>
      <c r="Z465" s="19" t="s">
        <v>377</v>
      </c>
    </row>
    <row r="466" spans="1:26" ht="12.75">
      <c r="A466" s="75" t="s">
        <v>863</v>
      </c>
      <c r="B466" s="132"/>
      <c r="C466" s="132"/>
      <c r="D466" s="132"/>
      <c r="E466" s="132"/>
      <c r="F466" s="132"/>
      <c r="G466" s="132"/>
      <c r="H466" s="132"/>
      <c r="I466" s="132"/>
      <c r="J466" s="132"/>
      <c r="K466" s="132"/>
      <c r="M466" s="171">
        <v>110.30000116079381</v>
      </c>
      <c r="N466" s="171">
        <v>112.6</v>
      </c>
      <c r="O466" s="171">
        <v>111.8</v>
      </c>
      <c r="P466" s="171">
        <v>106.5</v>
      </c>
      <c r="Q466" s="171">
        <v>107.3</v>
      </c>
      <c r="R466" s="171">
        <v>106.3</v>
      </c>
      <c r="S466" s="132">
        <v>100.6</v>
      </c>
      <c r="T466" s="132">
        <v>95.3</v>
      </c>
      <c r="U466" s="132">
        <v>107</v>
      </c>
      <c r="V466" s="132">
        <v>100.3</v>
      </c>
      <c r="W466" s="132">
        <v>101.4</v>
      </c>
      <c r="X466" s="132">
        <v>104.6</v>
      </c>
      <c r="Y466" s="11">
        <v>100.6</v>
      </c>
      <c r="Z466" s="11">
        <v>103.6</v>
      </c>
    </row>
    <row r="467" spans="1:26" ht="12.75">
      <c r="A467" s="75" t="s">
        <v>864</v>
      </c>
      <c r="B467" s="132"/>
      <c r="C467" s="132"/>
      <c r="D467" s="132"/>
      <c r="E467" s="132"/>
      <c r="F467" s="132"/>
      <c r="G467" s="132"/>
      <c r="H467" s="132"/>
      <c r="I467" s="132"/>
      <c r="J467" s="132"/>
      <c r="K467" s="132"/>
      <c r="M467" s="171">
        <v>114.59999972726945</v>
      </c>
      <c r="N467" s="171">
        <v>117.3</v>
      </c>
      <c r="O467" s="171">
        <v>123.3</v>
      </c>
      <c r="P467" s="171">
        <v>116.6</v>
      </c>
      <c r="Q467" s="171">
        <v>121.3</v>
      </c>
      <c r="R467" s="171">
        <v>126.2</v>
      </c>
      <c r="S467" s="132">
        <v>114.8</v>
      </c>
      <c r="T467" s="132">
        <v>69.6</v>
      </c>
      <c r="U467" s="132">
        <v>125.8</v>
      </c>
      <c r="V467" s="132">
        <v>120.3</v>
      </c>
      <c r="W467" s="132">
        <v>109.7</v>
      </c>
      <c r="X467" s="132">
        <v>103.6</v>
      </c>
      <c r="Y467" s="11">
        <v>92.4</v>
      </c>
      <c r="Z467" s="11">
        <v>74.3</v>
      </c>
    </row>
    <row r="468" spans="1:26" ht="22.5" customHeight="1">
      <c r="A468" s="423" t="s">
        <v>873</v>
      </c>
      <c r="B468" s="423"/>
      <c r="C468" s="423"/>
      <c r="D468" s="423"/>
      <c r="E468" s="423"/>
      <c r="F468" s="423"/>
      <c r="G468" s="423"/>
      <c r="H468" s="423"/>
      <c r="I468" s="423"/>
      <c r="J468" s="423"/>
      <c r="K468" s="423"/>
      <c r="L468" s="423"/>
      <c r="M468" s="423"/>
      <c r="N468" s="423"/>
      <c r="O468" s="423"/>
      <c r="P468" s="423"/>
      <c r="Q468" s="423"/>
      <c r="R468" s="423"/>
      <c r="S468" s="423"/>
      <c r="T468" s="423"/>
      <c r="U468" s="423"/>
      <c r="V468" s="423"/>
      <c r="W468" s="423"/>
      <c r="X468" s="423"/>
      <c r="Y468" s="423"/>
      <c r="Z468" s="423"/>
    </row>
    <row r="469" spans="1:26" ht="17.25" customHeight="1">
      <c r="A469" s="423" t="s">
        <v>874</v>
      </c>
      <c r="B469" s="423"/>
      <c r="C469" s="423"/>
      <c r="D469" s="423"/>
      <c r="E469" s="423"/>
      <c r="F469" s="423"/>
      <c r="G469" s="423"/>
      <c r="H469" s="423"/>
      <c r="I469" s="423"/>
      <c r="J469" s="423"/>
      <c r="K469" s="423"/>
      <c r="L469" s="423"/>
      <c r="M469" s="423"/>
      <c r="N469" s="423"/>
      <c r="O469" s="423"/>
      <c r="P469" s="423"/>
      <c r="Q469" s="423"/>
      <c r="R469" s="423"/>
      <c r="S469" s="423"/>
      <c r="T469" s="423"/>
      <c r="U469" s="423"/>
      <c r="V469" s="423"/>
      <c r="W469" s="423"/>
      <c r="X469" s="423"/>
      <c r="Y469" s="423"/>
      <c r="Z469" s="423"/>
    </row>
    <row r="470" spans="1:26" ht="15.75" customHeight="1">
      <c r="A470" s="422" t="s">
        <v>875</v>
      </c>
      <c r="B470" s="422"/>
      <c r="C470" s="422"/>
      <c r="D470" s="422"/>
      <c r="E470" s="422"/>
      <c r="F470" s="422"/>
      <c r="G470" s="422"/>
      <c r="H470" s="422"/>
      <c r="I470" s="422"/>
      <c r="J470" s="422"/>
      <c r="K470" s="422"/>
      <c r="L470" s="422"/>
      <c r="M470" s="422"/>
      <c r="N470" s="422"/>
      <c r="O470" s="422"/>
      <c r="P470" s="422"/>
      <c r="Q470" s="422"/>
      <c r="R470" s="422"/>
      <c r="S470" s="422"/>
      <c r="T470" s="422"/>
      <c r="U470" s="422"/>
      <c r="V470" s="422"/>
      <c r="W470" s="422"/>
      <c r="X470" s="422"/>
      <c r="Y470" s="422"/>
      <c r="Z470" s="422"/>
    </row>
    <row r="471" spans="1:26" ht="15" customHeight="1">
      <c r="A471" s="423" t="s">
        <v>876</v>
      </c>
      <c r="B471" s="423"/>
      <c r="C471" s="423"/>
      <c r="D471" s="423"/>
      <c r="E471" s="423"/>
      <c r="F471" s="423"/>
      <c r="G471" s="423"/>
      <c r="H471" s="423"/>
      <c r="I471" s="423"/>
      <c r="J471" s="423"/>
      <c r="K471" s="423"/>
      <c r="L471" s="423"/>
      <c r="M471" s="423"/>
      <c r="N471" s="423"/>
      <c r="O471" s="423"/>
      <c r="P471" s="423"/>
      <c r="Q471" s="423"/>
      <c r="R471" s="423"/>
      <c r="S471" s="423"/>
      <c r="T471" s="423"/>
      <c r="U471" s="423"/>
      <c r="V471" s="423"/>
      <c r="W471" s="423"/>
      <c r="X471" s="423"/>
      <c r="Y471" s="423"/>
      <c r="Z471" s="423"/>
    </row>
    <row r="472" ht="12.75">
      <c r="A472" s="119" t="s">
        <v>877</v>
      </c>
    </row>
    <row r="473" spans="1:26" ht="41.25">
      <c r="A473" s="99" t="s">
        <v>878</v>
      </c>
      <c r="B473" s="11">
        <v>2061</v>
      </c>
      <c r="C473" s="14">
        <v>43215</v>
      </c>
      <c r="D473" s="14">
        <v>63861</v>
      </c>
      <c r="E473" s="14">
        <v>1221494</v>
      </c>
      <c r="F473" s="14">
        <v>5306460</v>
      </c>
      <c r="G473" s="14">
        <v>13250160</v>
      </c>
      <c r="H473" s="14">
        <v>13419951</v>
      </c>
      <c r="I473" s="14">
        <v>14277540</v>
      </c>
      <c r="J473" s="14">
        <v>14334783</v>
      </c>
      <c r="K473" s="14">
        <v>17464172</v>
      </c>
      <c r="L473" s="14">
        <v>21495236</v>
      </c>
      <c r="M473" s="92">
        <v>26333273</v>
      </c>
      <c r="N473" s="14">
        <v>32173286</v>
      </c>
      <c r="O473" s="14">
        <v>34873724</v>
      </c>
      <c r="P473" s="14">
        <v>41493568</v>
      </c>
      <c r="Q473" s="14">
        <v>47489498</v>
      </c>
      <c r="R473" s="92">
        <v>60391454</v>
      </c>
      <c r="S473" s="92">
        <v>74471182</v>
      </c>
      <c r="T473" s="14">
        <v>82302969</v>
      </c>
      <c r="U473" s="14">
        <v>93185612</v>
      </c>
      <c r="V473" s="14">
        <v>108001247</v>
      </c>
      <c r="W473" s="14">
        <v>121268908</v>
      </c>
      <c r="X473" s="14">
        <v>133521531</v>
      </c>
      <c r="Y473" s="14">
        <v>147429656</v>
      </c>
      <c r="Z473" s="11">
        <v>160725261</v>
      </c>
    </row>
    <row r="474" spans="1:26" ht="38.25">
      <c r="A474" s="99" t="s">
        <v>879</v>
      </c>
      <c r="B474" s="116">
        <v>1875</v>
      </c>
      <c r="C474" s="129">
        <v>11106</v>
      </c>
      <c r="D474" s="129">
        <v>16795</v>
      </c>
      <c r="E474" s="129">
        <v>368891</v>
      </c>
      <c r="F474" s="129">
        <v>1491115</v>
      </c>
      <c r="G474" s="129">
        <v>3776296</v>
      </c>
      <c r="H474" s="129">
        <v>3757586</v>
      </c>
      <c r="I474" s="129">
        <v>3854936</v>
      </c>
      <c r="J474" s="129">
        <v>3927730</v>
      </c>
      <c r="K474" s="129">
        <v>4366043</v>
      </c>
      <c r="L474" s="129">
        <v>5588761</v>
      </c>
      <c r="M474" s="129">
        <v>7109984</v>
      </c>
      <c r="N474" s="129">
        <v>7399856</v>
      </c>
      <c r="O474" s="129">
        <v>8020957</v>
      </c>
      <c r="P474" s="129">
        <v>9543521</v>
      </c>
      <c r="Q474" s="129">
        <v>10447690</v>
      </c>
      <c r="R474" s="129">
        <v>14493949</v>
      </c>
      <c r="S474" s="129">
        <v>15638948</v>
      </c>
      <c r="T474" s="129">
        <v>16460594</v>
      </c>
      <c r="U474" s="182">
        <v>17705266</v>
      </c>
      <c r="V474" s="14">
        <v>19440224</v>
      </c>
      <c r="W474" s="14">
        <v>21828403</v>
      </c>
      <c r="X474" s="14">
        <v>24033876</v>
      </c>
      <c r="Y474" s="197">
        <v>26537338.08</v>
      </c>
      <c r="Z474" s="93">
        <v>28930546.98</v>
      </c>
    </row>
    <row r="475" spans="1:26" ht="38.25">
      <c r="A475" s="99" t="s">
        <v>880</v>
      </c>
      <c r="B475" s="116">
        <v>186</v>
      </c>
      <c r="C475" s="129">
        <v>32109</v>
      </c>
      <c r="D475" s="129">
        <v>47066</v>
      </c>
      <c r="E475" s="129">
        <v>852603</v>
      </c>
      <c r="F475" s="129">
        <v>3815345</v>
      </c>
      <c r="G475" s="129">
        <v>9473864</v>
      </c>
      <c r="H475" s="129">
        <v>9662365</v>
      </c>
      <c r="I475" s="129">
        <v>10422604</v>
      </c>
      <c r="J475" s="129">
        <v>10407053</v>
      </c>
      <c r="K475" s="129">
        <v>13098729</v>
      </c>
      <c r="L475" s="129">
        <v>15906475</v>
      </c>
      <c r="M475" s="129">
        <v>19223289</v>
      </c>
      <c r="N475" s="129">
        <v>24773430</v>
      </c>
      <c r="O475" s="129">
        <v>26852767</v>
      </c>
      <c r="P475" s="129">
        <v>31950047</v>
      </c>
      <c r="Q475" s="129">
        <v>37041808</v>
      </c>
      <c r="R475" s="129">
        <v>45897505</v>
      </c>
      <c r="S475" s="129">
        <v>58832234</v>
      </c>
      <c r="T475" s="182">
        <v>65842375</v>
      </c>
      <c r="U475" s="129">
        <v>75480346</v>
      </c>
      <c r="V475" s="14">
        <v>88561023</v>
      </c>
      <c r="W475" s="14">
        <v>99440505</v>
      </c>
      <c r="X475" s="14">
        <v>109487655</v>
      </c>
      <c r="Y475" s="14">
        <v>120892317.91999999</v>
      </c>
      <c r="Z475" s="93">
        <f>Z473-Z474</f>
        <v>131794714.02</v>
      </c>
    </row>
    <row r="476" spans="1:26" ht="25.5">
      <c r="A476" s="99" t="s">
        <v>881</v>
      </c>
      <c r="B476" s="11">
        <v>175</v>
      </c>
      <c r="C476" s="198">
        <v>2005</v>
      </c>
      <c r="D476" s="198">
        <v>15093</v>
      </c>
      <c r="E476" s="198">
        <v>72350</v>
      </c>
      <c r="F476" s="198">
        <v>230407</v>
      </c>
      <c r="G476" s="198">
        <v>334302</v>
      </c>
      <c r="H476" s="198">
        <v>406472</v>
      </c>
      <c r="I476" s="198">
        <v>428564</v>
      </c>
      <c r="J476" s="198">
        <v>597306</v>
      </c>
      <c r="K476" s="198">
        <v>843378</v>
      </c>
      <c r="L476" s="198">
        <v>1117655</v>
      </c>
      <c r="M476" s="198">
        <v>1615063</v>
      </c>
      <c r="N476" s="198">
        <v>1815658</v>
      </c>
      <c r="O476" s="198">
        <v>1972112</v>
      </c>
      <c r="P476" s="198">
        <v>2943686</v>
      </c>
      <c r="Q476" s="198">
        <v>3252436</v>
      </c>
      <c r="R476" s="198">
        <v>4296411</v>
      </c>
      <c r="S476" s="198">
        <v>5744847</v>
      </c>
      <c r="T476" s="198">
        <v>6356223</v>
      </c>
      <c r="U476" s="198">
        <v>6275935</v>
      </c>
      <c r="V476" s="14">
        <v>8813314</v>
      </c>
      <c r="W476" s="14">
        <v>10338476</v>
      </c>
      <c r="X476" s="14">
        <v>11160485</v>
      </c>
      <c r="Y476" s="14">
        <v>10887946</v>
      </c>
      <c r="Z476" s="11">
        <v>10721081</v>
      </c>
    </row>
    <row r="477" spans="1:26" ht="41.25">
      <c r="A477" s="99" t="s">
        <v>882</v>
      </c>
      <c r="B477" s="11">
        <v>2061</v>
      </c>
      <c r="C477" s="14">
        <v>43215</v>
      </c>
      <c r="D477" s="14">
        <v>63861</v>
      </c>
      <c r="E477" s="14">
        <v>1221494</v>
      </c>
      <c r="F477" s="14">
        <v>5306460</v>
      </c>
      <c r="G477" s="14">
        <v>13250160</v>
      </c>
      <c r="H477" s="14">
        <v>13419951</v>
      </c>
      <c r="I477" s="14">
        <v>14277540</v>
      </c>
      <c r="J477" s="14">
        <v>14334783</v>
      </c>
      <c r="K477" s="14">
        <v>17464172</v>
      </c>
      <c r="L477" s="14">
        <v>21495236</v>
      </c>
      <c r="M477" s="92">
        <v>26333273</v>
      </c>
      <c r="N477" s="14">
        <v>32173286</v>
      </c>
      <c r="O477" s="14">
        <v>34873724</v>
      </c>
      <c r="P477" s="14">
        <v>41493568</v>
      </c>
      <c r="Q477" s="14">
        <v>47489498</v>
      </c>
      <c r="R477" s="92">
        <v>60391454</v>
      </c>
      <c r="S477" s="92">
        <v>74471182</v>
      </c>
      <c r="T477" s="14">
        <v>82302969</v>
      </c>
      <c r="U477" s="14">
        <v>93185612</v>
      </c>
      <c r="V477" s="14">
        <v>108001247</v>
      </c>
      <c r="W477" s="14">
        <v>121268908</v>
      </c>
      <c r="X477" s="14">
        <v>133521531</v>
      </c>
      <c r="Y477" s="14">
        <v>147429656</v>
      </c>
      <c r="Z477" s="11">
        <v>160725261</v>
      </c>
    </row>
    <row r="478" spans="1:26" ht="12.75">
      <c r="A478" s="21" t="s">
        <v>399</v>
      </c>
      <c r="B478" s="199"/>
      <c r="C478" s="199"/>
      <c r="D478" s="199"/>
      <c r="E478" s="199"/>
      <c r="F478" s="199"/>
      <c r="G478" s="199"/>
      <c r="H478" s="199"/>
      <c r="I478" s="199"/>
      <c r="J478" s="199"/>
      <c r="K478" s="199"/>
      <c r="L478" s="199"/>
      <c r="M478" s="199"/>
      <c r="O478" s="14">
        <v>1395777</v>
      </c>
      <c r="P478" s="14">
        <v>1440084</v>
      </c>
      <c r="Q478" s="14">
        <v>1574699</v>
      </c>
      <c r="R478" s="14">
        <v>1963327</v>
      </c>
      <c r="S478" s="14">
        <v>2259734</v>
      </c>
      <c r="T478" s="14">
        <v>2566917</v>
      </c>
      <c r="U478" s="14">
        <v>2859877</v>
      </c>
      <c r="V478" s="14">
        <v>3127209</v>
      </c>
      <c r="W478" s="14">
        <v>3335020</v>
      </c>
      <c r="X478" s="14">
        <v>3671833</v>
      </c>
      <c r="Y478" s="14">
        <v>3909034</v>
      </c>
      <c r="Z478" s="11">
        <v>4285130</v>
      </c>
    </row>
    <row r="479" spans="1:26" ht="12.75">
      <c r="A479" s="21" t="s">
        <v>883</v>
      </c>
      <c r="B479" s="199"/>
      <c r="C479" s="199"/>
      <c r="D479" s="199"/>
      <c r="E479" s="199"/>
      <c r="F479" s="199"/>
      <c r="G479" s="199"/>
      <c r="H479" s="199"/>
      <c r="I479" s="199"/>
      <c r="J479" s="199"/>
      <c r="K479" s="199"/>
      <c r="L479" s="199"/>
      <c r="M479" s="199"/>
      <c r="O479" s="14">
        <v>56675</v>
      </c>
      <c r="P479" s="14">
        <v>55139</v>
      </c>
      <c r="Q479" s="14">
        <v>59975</v>
      </c>
      <c r="R479" s="14">
        <v>79318</v>
      </c>
      <c r="S479" s="14">
        <v>91247</v>
      </c>
      <c r="T479" s="14">
        <v>97356</v>
      </c>
      <c r="U479" s="14">
        <v>113107</v>
      </c>
      <c r="V479" s="14">
        <v>132742</v>
      </c>
      <c r="W479" s="14">
        <v>143320</v>
      </c>
      <c r="X479" s="14">
        <v>151434</v>
      </c>
      <c r="Y479" s="14">
        <v>148346</v>
      </c>
      <c r="Z479" s="11">
        <v>159828</v>
      </c>
    </row>
    <row r="480" spans="1:26" ht="12.75">
      <c r="A480" s="21" t="s">
        <v>401</v>
      </c>
      <c r="B480" s="199"/>
      <c r="C480" s="199"/>
      <c r="D480" s="199"/>
      <c r="E480" s="199"/>
      <c r="F480" s="199"/>
      <c r="G480" s="199"/>
      <c r="H480" s="199"/>
      <c r="I480" s="199"/>
      <c r="J480" s="199"/>
      <c r="K480" s="199"/>
      <c r="L480" s="199"/>
      <c r="M480" s="199"/>
      <c r="O480" s="14">
        <v>2618033</v>
      </c>
      <c r="P480" s="14">
        <v>3310147</v>
      </c>
      <c r="Q480" s="14">
        <v>4081090</v>
      </c>
      <c r="R480" s="14">
        <v>4976884</v>
      </c>
      <c r="S480" s="14">
        <v>6366057</v>
      </c>
      <c r="T480" s="14">
        <v>7861116</v>
      </c>
      <c r="U480" s="14">
        <v>9084573</v>
      </c>
      <c r="V480" s="14">
        <v>10574297</v>
      </c>
      <c r="W480" s="14">
        <v>12242237</v>
      </c>
      <c r="X480" s="14">
        <v>14106953</v>
      </c>
      <c r="Y480" s="14">
        <v>15733599</v>
      </c>
      <c r="Z480" s="11">
        <v>18518184</v>
      </c>
    </row>
    <row r="481" spans="1:26" ht="12.75">
      <c r="A481" s="21" t="s">
        <v>402</v>
      </c>
      <c r="B481" s="199"/>
      <c r="C481" s="199"/>
      <c r="D481" s="199"/>
      <c r="E481" s="199"/>
      <c r="F481" s="199"/>
      <c r="G481" s="199"/>
      <c r="H481" s="199"/>
      <c r="I481" s="199"/>
      <c r="J481" s="199"/>
      <c r="K481" s="199"/>
      <c r="L481" s="199"/>
      <c r="M481" s="199"/>
      <c r="O481" s="14">
        <v>3196017</v>
      </c>
      <c r="P481" s="14">
        <v>3639399</v>
      </c>
      <c r="Q481" s="14">
        <v>4218012</v>
      </c>
      <c r="R481" s="14">
        <v>5122523</v>
      </c>
      <c r="S481" s="14">
        <v>6001501</v>
      </c>
      <c r="T481" s="14">
        <v>6951720</v>
      </c>
      <c r="U481" s="14">
        <v>7989040</v>
      </c>
      <c r="V481" s="14">
        <v>8876602</v>
      </c>
      <c r="W481" s="14">
        <v>9862265</v>
      </c>
      <c r="X481" s="14">
        <v>11378966</v>
      </c>
      <c r="Y481" s="14">
        <v>13550258</v>
      </c>
      <c r="Z481" s="11">
        <v>15099981</v>
      </c>
    </row>
    <row r="482" spans="1:26" ht="12.75">
      <c r="A482" s="21" t="s">
        <v>884</v>
      </c>
      <c r="B482" s="199"/>
      <c r="C482" s="199"/>
      <c r="D482" s="199"/>
      <c r="E482" s="199"/>
      <c r="F482" s="199"/>
      <c r="G482" s="199"/>
      <c r="H482" s="199"/>
      <c r="I482" s="199"/>
      <c r="J482" s="199"/>
      <c r="K482" s="199"/>
      <c r="L482" s="199"/>
      <c r="M482" s="199"/>
      <c r="O482" s="14">
        <v>3033503</v>
      </c>
      <c r="P482" s="14">
        <v>3408329</v>
      </c>
      <c r="Q482" s="14">
        <v>3605984</v>
      </c>
      <c r="R482" s="14">
        <v>4087407</v>
      </c>
      <c r="S482" s="14">
        <v>4925469</v>
      </c>
      <c r="T482" s="14">
        <v>5740995</v>
      </c>
      <c r="U482" s="14">
        <v>6769064</v>
      </c>
      <c r="V482" s="14">
        <v>8528539</v>
      </c>
      <c r="W482" s="14">
        <v>9761425</v>
      </c>
      <c r="X482" s="14">
        <v>10683775</v>
      </c>
      <c r="Y482" s="14">
        <v>11842165</v>
      </c>
      <c r="Z482" s="11">
        <v>12945288</v>
      </c>
    </row>
    <row r="483" spans="1:26" ht="12.75">
      <c r="A483" s="21" t="s">
        <v>404</v>
      </c>
      <c r="B483" s="199"/>
      <c r="C483" s="199"/>
      <c r="D483" s="199"/>
      <c r="E483" s="199"/>
      <c r="F483" s="199"/>
      <c r="G483" s="199"/>
      <c r="H483" s="199"/>
      <c r="I483" s="199"/>
      <c r="J483" s="199"/>
      <c r="K483" s="199"/>
      <c r="L483" s="199"/>
      <c r="M483" s="199"/>
      <c r="O483" s="14">
        <v>688936</v>
      </c>
      <c r="P483" s="14">
        <v>604922</v>
      </c>
      <c r="Q483" s="14">
        <v>711286</v>
      </c>
      <c r="R483" s="14">
        <v>992921</v>
      </c>
      <c r="S483" s="14">
        <v>1221347</v>
      </c>
      <c r="T483" s="14">
        <v>1391117</v>
      </c>
      <c r="U483" s="14">
        <v>1499940</v>
      </c>
      <c r="V483" s="14">
        <v>1499379</v>
      </c>
      <c r="W483" s="14">
        <v>1581874</v>
      </c>
      <c r="X483" s="14">
        <v>1676906</v>
      </c>
      <c r="Y483" s="14">
        <v>1774655</v>
      </c>
      <c r="Z483" s="11">
        <v>2049423</v>
      </c>
    </row>
    <row r="484" spans="1:26" ht="38.25">
      <c r="A484" s="21" t="s">
        <v>885</v>
      </c>
      <c r="B484" s="200"/>
      <c r="C484" s="200"/>
      <c r="D484" s="200"/>
      <c r="E484" s="200"/>
      <c r="F484" s="200"/>
      <c r="G484" s="200"/>
      <c r="H484" s="200"/>
      <c r="I484" s="200"/>
      <c r="J484" s="200"/>
      <c r="K484" s="200"/>
      <c r="L484" s="200"/>
      <c r="M484" s="200"/>
      <c r="O484" s="14">
        <v>618622</v>
      </c>
      <c r="P484" s="14">
        <v>859421</v>
      </c>
      <c r="Q484" s="14">
        <v>1138375</v>
      </c>
      <c r="R484" s="92">
        <v>1648977</v>
      </c>
      <c r="S484" s="92">
        <v>2156531</v>
      </c>
      <c r="T484" s="14">
        <v>2556150</v>
      </c>
      <c r="U484" s="14">
        <v>3109800</v>
      </c>
      <c r="V484" s="14">
        <v>3738919</v>
      </c>
      <c r="W484" s="14">
        <v>3865272</v>
      </c>
      <c r="X484" s="14">
        <v>4098898</v>
      </c>
      <c r="Y484" s="14">
        <v>4748032</v>
      </c>
      <c r="Z484" s="11">
        <v>4891493</v>
      </c>
    </row>
    <row r="485" spans="1:26" ht="12.75">
      <c r="A485" s="21" t="s">
        <v>406</v>
      </c>
      <c r="B485" s="200"/>
      <c r="C485" s="200"/>
      <c r="D485" s="200"/>
      <c r="E485" s="200"/>
      <c r="F485" s="200"/>
      <c r="G485" s="200"/>
      <c r="H485" s="200"/>
      <c r="I485" s="200"/>
      <c r="J485" s="200"/>
      <c r="K485" s="200"/>
      <c r="L485" s="200"/>
      <c r="M485" s="200"/>
      <c r="O485" s="14">
        <v>244422</v>
      </c>
      <c r="P485" s="14">
        <v>278036</v>
      </c>
      <c r="Q485" s="14">
        <v>298381</v>
      </c>
      <c r="R485" s="92">
        <v>395761</v>
      </c>
      <c r="S485" s="92">
        <v>443789</v>
      </c>
      <c r="T485" s="14">
        <v>484662</v>
      </c>
      <c r="U485" s="14">
        <v>535183</v>
      </c>
      <c r="V485" s="14">
        <v>604325</v>
      </c>
      <c r="W485" s="14">
        <v>626326</v>
      </c>
      <c r="X485" s="14">
        <v>684460</v>
      </c>
      <c r="Y485" s="14">
        <v>739797</v>
      </c>
      <c r="Z485" s="11">
        <v>912288</v>
      </c>
    </row>
    <row r="486" spans="1:26" ht="12.75">
      <c r="A486" s="21" t="s">
        <v>886</v>
      </c>
      <c r="B486" s="200"/>
      <c r="C486" s="200"/>
      <c r="D486" s="200"/>
      <c r="E486" s="200"/>
      <c r="F486" s="200"/>
      <c r="G486" s="200"/>
      <c r="H486" s="200"/>
      <c r="I486" s="200"/>
      <c r="J486" s="200"/>
      <c r="K486" s="200"/>
      <c r="L486" s="200"/>
      <c r="M486" s="200"/>
      <c r="O486" s="14">
        <v>9836464</v>
      </c>
      <c r="P486" s="14">
        <v>13388808</v>
      </c>
      <c r="Q486" s="14">
        <v>15270817</v>
      </c>
      <c r="R486" s="92">
        <v>17942233</v>
      </c>
      <c r="S486" s="92">
        <v>21525664</v>
      </c>
      <c r="T486" s="14">
        <v>23283486</v>
      </c>
      <c r="U486" s="14">
        <v>25950327</v>
      </c>
      <c r="V486" s="14">
        <v>30736997</v>
      </c>
      <c r="W486" s="14">
        <v>34648614</v>
      </c>
      <c r="X486" s="14">
        <v>36179237</v>
      </c>
      <c r="Y486" s="14">
        <v>40301112</v>
      </c>
      <c r="Z486" s="11">
        <v>42493597</v>
      </c>
    </row>
    <row r="487" spans="1:26" ht="12.75">
      <c r="A487" s="21" t="s">
        <v>408</v>
      </c>
      <c r="B487" s="200"/>
      <c r="C487" s="200"/>
      <c r="D487" s="200"/>
      <c r="E487" s="200"/>
      <c r="F487" s="200"/>
      <c r="G487" s="200"/>
      <c r="H487" s="200"/>
      <c r="I487" s="200"/>
      <c r="J487" s="200"/>
      <c r="K487" s="200"/>
      <c r="L487" s="200"/>
      <c r="M487" s="200"/>
      <c r="O487" s="14">
        <v>372276</v>
      </c>
      <c r="P487" s="14">
        <v>493588</v>
      </c>
      <c r="Q487" s="14">
        <v>679710</v>
      </c>
      <c r="R487" s="92">
        <v>996344</v>
      </c>
      <c r="S487" s="92">
        <v>1446257</v>
      </c>
      <c r="T487" s="14">
        <v>1858026</v>
      </c>
      <c r="U487" s="14">
        <v>2154362</v>
      </c>
      <c r="V487" s="14">
        <v>2070638</v>
      </c>
      <c r="W487" s="14">
        <v>2518918</v>
      </c>
      <c r="X487" s="14">
        <v>2603130</v>
      </c>
      <c r="Y487" s="14">
        <v>2734051</v>
      </c>
      <c r="Z487" s="11">
        <v>3082169</v>
      </c>
    </row>
    <row r="488" spans="1:26" ht="14.25" customHeight="1">
      <c r="A488" s="21" t="s">
        <v>409</v>
      </c>
      <c r="B488" s="200"/>
      <c r="C488" s="200"/>
      <c r="D488" s="200"/>
      <c r="E488" s="200"/>
      <c r="F488" s="200"/>
      <c r="G488" s="200"/>
      <c r="H488" s="200"/>
      <c r="I488" s="200"/>
      <c r="J488" s="200"/>
      <c r="K488" s="200"/>
      <c r="L488" s="200"/>
      <c r="M488" s="200"/>
      <c r="O488" s="14">
        <v>8659798</v>
      </c>
      <c r="P488" s="14">
        <v>9368932</v>
      </c>
      <c r="Q488" s="14">
        <v>10427578</v>
      </c>
      <c r="R488" s="92">
        <v>13707183</v>
      </c>
      <c r="S488" s="92">
        <v>18642139</v>
      </c>
      <c r="T488" s="14">
        <v>19616695</v>
      </c>
      <c r="U488" s="14">
        <v>21895792</v>
      </c>
      <c r="V488" s="14">
        <v>25008183</v>
      </c>
      <c r="W488" s="14">
        <v>28560221</v>
      </c>
      <c r="X488" s="14">
        <v>33050658</v>
      </c>
      <c r="Y488" s="14">
        <v>36017036</v>
      </c>
      <c r="Z488" s="11">
        <v>38238321</v>
      </c>
    </row>
    <row r="489" spans="1:26" ht="25.5">
      <c r="A489" s="21" t="s">
        <v>887</v>
      </c>
      <c r="B489" s="200"/>
      <c r="C489" s="200"/>
      <c r="D489" s="200"/>
      <c r="E489" s="200"/>
      <c r="F489" s="200"/>
      <c r="G489" s="200"/>
      <c r="H489" s="200"/>
      <c r="I489" s="200"/>
      <c r="J489" s="200"/>
      <c r="K489" s="200"/>
      <c r="L489" s="200"/>
      <c r="M489" s="200"/>
      <c r="O489" s="14">
        <v>1061442</v>
      </c>
      <c r="P489" s="14">
        <v>1237532</v>
      </c>
      <c r="Q489" s="14">
        <v>1612048</v>
      </c>
      <c r="R489" s="92">
        <v>2853979</v>
      </c>
      <c r="S489" s="92">
        <v>3288743</v>
      </c>
      <c r="T489" s="14">
        <v>3538562</v>
      </c>
      <c r="U489" s="14">
        <v>4253045</v>
      </c>
      <c r="V489" s="14">
        <v>5364965</v>
      </c>
      <c r="W489" s="14">
        <v>5785203</v>
      </c>
      <c r="X489" s="14">
        <v>5941052</v>
      </c>
      <c r="Y489" s="14">
        <v>6004261</v>
      </c>
      <c r="Z489" s="11">
        <v>7098269</v>
      </c>
    </row>
    <row r="490" spans="1:26" ht="12.75">
      <c r="A490" s="21" t="s">
        <v>411</v>
      </c>
      <c r="B490" s="200"/>
      <c r="C490" s="200"/>
      <c r="D490" s="200"/>
      <c r="E490" s="200"/>
      <c r="F490" s="200"/>
      <c r="G490" s="200"/>
      <c r="H490" s="200"/>
      <c r="I490" s="200"/>
      <c r="J490" s="200"/>
      <c r="K490" s="200"/>
      <c r="L490" s="200"/>
      <c r="M490" s="200"/>
      <c r="O490" s="14">
        <v>1210675</v>
      </c>
      <c r="P490" s="14">
        <v>1278844</v>
      </c>
      <c r="Q490" s="14">
        <v>1410202</v>
      </c>
      <c r="R490" s="92">
        <v>2337357</v>
      </c>
      <c r="S490" s="92">
        <v>2468646</v>
      </c>
      <c r="T490" s="14">
        <v>2534403</v>
      </c>
      <c r="U490" s="14">
        <v>2700025</v>
      </c>
      <c r="V490" s="14">
        <v>2924719</v>
      </c>
      <c r="W490" s="14">
        <v>3266821</v>
      </c>
      <c r="X490" s="14">
        <v>3535385</v>
      </c>
      <c r="Y490" s="14">
        <v>3807107</v>
      </c>
      <c r="Z490" s="11">
        <v>4023573</v>
      </c>
    </row>
    <row r="491" spans="1:26" ht="12.75">
      <c r="A491" s="21" t="s">
        <v>412</v>
      </c>
      <c r="B491" s="200"/>
      <c r="C491" s="200"/>
      <c r="D491" s="200"/>
      <c r="E491" s="200"/>
      <c r="F491" s="200"/>
      <c r="G491" s="200"/>
      <c r="H491" s="200"/>
      <c r="I491" s="200"/>
      <c r="J491" s="200"/>
      <c r="K491" s="200"/>
      <c r="L491" s="200"/>
      <c r="M491" s="200"/>
      <c r="O491" s="14">
        <v>940493</v>
      </c>
      <c r="P491" s="14">
        <v>1023358</v>
      </c>
      <c r="Q491" s="14">
        <v>1154516</v>
      </c>
      <c r="R491" s="92">
        <v>1639280</v>
      </c>
      <c r="S491" s="92">
        <v>1834158</v>
      </c>
      <c r="T491" s="14">
        <v>1965934</v>
      </c>
      <c r="U491" s="14">
        <v>2175848</v>
      </c>
      <c r="V491" s="14">
        <v>2372776</v>
      </c>
      <c r="W491" s="14">
        <v>2651390</v>
      </c>
      <c r="X491" s="14">
        <v>3054071</v>
      </c>
      <c r="Y491" s="14">
        <v>3273093</v>
      </c>
      <c r="Z491" s="11">
        <v>3528491</v>
      </c>
    </row>
    <row r="492" spans="1:26" ht="25.5">
      <c r="A492" s="21" t="s">
        <v>888</v>
      </c>
      <c r="B492" s="200"/>
      <c r="C492" s="200"/>
      <c r="D492" s="200"/>
      <c r="E492" s="200"/>
      <c r="F492" s="200"/>
      <c r="G492" s="200"/>
      <c r="H492" s="200"/>
      <c r="I492" s="200"/>
      <c r="J492" s="200"/>
      <c r="K492" s="200"/>
      <c r="L492" s="200"/>
      <c r="M492" s="200"/>
      <c r="O492" s="14">
        <v>940591</v>
      </c>
      <c r="P492" s="14">
        <v>1107029</v>
      </c>
      <c r="Q492" s="14">
        <v>1246825</v>
      </c>
      <c r="R492" s="92">
        <v>1647960</v>
      </c>
      <c r="S492" s="92">
        <v>1799900</v>
      </c>
      <c r="T492" s="14">
        <v>1855830</v>
      </c>
      <c r="U492" s="14">
        <v>2095629</v>
      </c>
      <c r="V492" s="14">
        <v>2440957</v>
      </c>
      <c r="W492" s="14">
        <v>2420002</v>
      </c>
      <c r="X492" s="14">
        <v>2704773</v>
      </c>
      <c r="Y492" s="14">
        <v>2847110</v>
      </c>
      <c r="Z492" s="11">
        <v>3399226</v>
      </c>
    </row>
    <row r="493" spans="1:26" ht="25.5">
      <c r="A493" s="99" t="s">
        <v>889</v>
      </c>
      <c r="B493" s="11">
        <v>35.4</v>
      </c>
      <c r="C493" s="90">
        <v>42.5</v>
      </c>
      <c r="D493" s="90">
        <v>33.7</v>
      </c>
      <c r="E493" s="90">
        <v>41.3</v>
      </c>
      <c r="F493" s="90">
        <v>39.5</v>
      </c>
      <c r="G493" s="90">
        <v>37.8</v>
      </c>
      <c r="H493" s="90">
        <v>41</v>
      </c>
      <c r="I493" s="90">
        <v>41.6</v>
      </c>
      <c r="J493" s="90">
        <v>41.7</v>
      </c>
      <c r="K493" s="90">
        <v>39.3</v>
      </c>
      <c r="L493" s="90">
        <v>41.1</v>
      </c>
      <c r="M493" s="90">
        <v>44</v>
      </c>
      <c r="N493" s="90">
        <v>43</v>
      </c>
      <c r="O493" s="90">
        <v>41.9</v>
      </c>
      <c r="P493" s="90">
        <v>45.2</v>
      </c>
      <c r="Q493" s="90">
        <v>46.3</v>
      </c>
      <c r="R493" s="90">
        <v>46.2</v>
      </c>
      <c r="S493" s="90">
        <v>45.3</v>
      </c>
      <c r="T493" s="14">
        <v>45.3</v>
      </c>
      <c r="U493" s="90">
        <v>47.1</v>
      </c>
      <c r="V493" s="14">
        <v>47.9</v>
      </c>
      <c r="W493" s="14">
        <v>47.7</v>
      </c>
      <c r="X493" s="14">
        <v>48.2</v>
      </c>
      <c r="Y493" s="14">
        <v>49.4</v>
      </c>
      <c r="Z493" s="11">
        <v>47.7</v>
      </c>
    </row>
    <row r="494" spans="1:26" ht="30" customHeight="1">
      <c r="A494" s="17" t="s">
        <v>890</v>
      </c>
      <c r="C494" s="48"/>
      <c r="D494" s="201">
        <v>7.5</v>
      </c>
      <c r="E494" s="201">
        <v>11.4</v>
      </c>
      <c r="F494" s="201">
        <v>9.5</v>
      </c>
      <c r="G494" s="201">
        <v>9.9</v>
      </c>
      <c r="H494" s="201">
        <v>10.9</v>
      </c>
      <c r="I494" s="201">
        <v>11.5</v>
      </c>
      <c r="J494" s="201">
        <v>11.9</v>
      </c>
      <c r="K494" s="201">
        <v>12.7</v>
      </c>
      <c r="L494" s="201">
        <v>13.6</v>
      </c>
      <c r="M494" s="102">
        <v>17.1</v>
      </c>
      <c r="N494" s="132">
        <v>15</v>
      </c>
      <c r="O494" s="132">
        <v>14.8</v>
      </c>
      <c r="P494" s="132">
        <v>13.3</v>
      </c>
      <c r="Q494" s="132">
        <v>13.3</v>
      </c>
      <c r="R494" s="132">
        <v>12.9</v>
      </c>
      <c r="S494" s="132">
        <v>13.1</v>
      </c>
      <c r="T494" s="90">
        <v>13</v>
      </c>
      <c r="U494" s="132">
        <v>13.5</v>
      </c>
      <c r="V494" s="14">
        <v>14.4</v>
      </c>
      <c r="W494" s="90">
        <v>14</v>
      </c>
      <c r="X494" s="90">
        <v>14.6</v>
      </c>
      <c r="Y494" s="90">
        <v>14.9</v>
      </c>
      <c r="Z494" s="11">
        <v>15.8</v>
      </c>
    </row>
    <row r="495" spans="1:26" ht="31.5" customHeight="1">
      <c r="A495" s="17" t="s">
        <v>891</v>
      </c>
      <c r="B495" s="11">
        <v>5.5</v>
      </c>
      <c r="C495" s="201">
        <v>3.6</v>
      </c>
      <c r="D495" s="201">
        <v>2.5</v>
      </c>
      <c r="E495" s="201">
        <v>2.1</v>
      </c>
      <c r="F495" s="201">
        <v>1.9</v>
      </c>
      <c r="G495" s="201">
        <v>1.6</v>
      </c>
      <c r="H495" s="201">
        <v>1.4</v>
      </c>
      <c r="I495" s="201">
        <v>1.3</v>
      </c>
      <c r="J495" s="201">
        <v>1.4</v>
      </c>
      <c r="K495" s="201">
        <v>1.8</v>
      </c>
      <c r="L495" s="201">
        <v>2.1</v>
      </c>
      <c r="M495" s="201">
        <v>2.2</v>
      </c>
      <c r="N495" s="201">
        <v>2.5</v>
      </c>
      <c r="O495" s="201">
        <v>2.7</v>
      </c>
      <c r="P495" s="102">
        <v>3</v>
      </c>
      <c r="Q495" s="201">
        <v>3.3</v>
      </c>
      <c r="R495" s="102">
        <v>4</v>
      </c>
      <c r="S495" s="201">
        <v>4.4</v>
      </c>
      <c r="T495" s="14">
        <v>4.1</v>
      </c>
      <c r="U495" s="14">
        <v>3.7</v>
      </c>
      <c r="V495" s="14">
        <v>4.6</v>
      </c>
      <c r="W495" s="14">
        <v>4.8</v>
      </c>
      <c r="X495" s="90">
        <v>4.6</v>
      </c>
      <c r="Y495" s="90">
        <v>4.3</v>
      </c>
      <c r="Z495" s="90">
        <v>3.9</v>
      </c>
    </row>
    <row r="496" spans="1:26" ht="32.25" customHeight="1">
      <c r="A496" s="17" t="s">
        <v>892</v>
      </c>
      <c r="B496" s="11">
        <v>2.1</v>
      </c>
      <c r="C496" s="201">
        <v>1.6</v>
      </c>
      <c r="D496" s="201">
        <v>1.9</v>
      </c>
      <c r="E496" s="102">
        <v>2</v>
      </c>
      <c r="F496" s="201">
        <v>1.9</v>
      </c>
      <c r="G496" s="201">
        <v>1.7</v>
      </c>
      <c r="H496" s="201">
        <v>1.6</v>
      </c>
      <c r="I496" s="201">
        <v>1.4</v>
      </c>
      <c r="J496" s="201">
        <v>1.2</v>
      </c>
      <c r="K496" s="201">
        <v>1.3</v>
      </c>
      <c r="L496" s="201">
        <v>1.3</v>
      </c>
      <c r="M496" s="201">
        <v>1.3</v>
      </c>
      <c r="N496" s="201">
        <v>1.2</v>
      </c>
      <c r="O496" s="201">
        <v>1.1</v>
      </c>
      <c r="P496" s="201">
        <v>1.1</v>
      </c>
      <c r="Q496" s="102">
        <v>1</v>
      </c>
      <c r="R496" s="102">
        <v>1</v>
      </c>
      <c r="S496" s="102">
        <v>1</v>
      </c>
      <c r="T496" s="90">
        <v>1</v>
      </c>
      <c r="U496" s="90">
        <v>0.8</v>
      </c>
      <c r="V496" s="14">
        <v>0.8</v>
      </c>
      <c r="W496" s="14">
        <v>0.7</v>
      </c>
      <c r="X496" s="90">
        <v>0.7</v>
      </c>
      <c r="Y496" s="90">
        <v>0.8</v>
      </c>
      <c r="Z496" s="90">
        <v>0.8</v>
      </c>
    </row>
    <row r="497" spans="1:26" ht="30.75" customHeight="1">
      <c r="A497" s="17" t="s">
        <v>893</v>
      </c>
      <c r="B497" s="11">
        <v>103.5</v>
      </c>
      <c r="C497" s="102">
        <v>102</v>
      </c>
      <c r="D497" s="201">
        <v>100.6</v>
      </c>
      <c r="E497" s="201">
        <v>99.9</v>
      </c>
      <c r="F497" s="201">
        <v>100.1</v>
      </c>
      <c r="G497" s="201">
        <v>99.9</v>
      </c>
      <c r="H497" s="201">
        <v>99.6</v>
      </c>
      <c r="I497" s="201">
        <v>99.7</v>
      </c>
      <c r="J497" s="201">
        <v>100.2</v>
      </c>
      <c r="K497" s="201">
        <v>100.5</v>
      </c>
      <c r="L497" s="201">
        <v>100.9</v>
      </c>
      <c r="M497" s="102">
        <v>101</v>
      </c>
      <c r="N497" s="201">
        <v>101.3</v>
      </c>
      <c r="O497" s="201">
        <v>101.6</v>
      </c>
      <c r="P497" s="201">
        <v>101.9</v>
      </c>
      <c r="Q497" s="201">
        <v>102.4</v>
      </c>
      <c r="R497" s="102">
        <v>103.1</v>
      </c>
      <c r="S497" s="102">
        <v>103.6</v>
      </c>
      <c r="T497" s="14">
        <v>103.2</v>
      </c>
      <c r="U497" s="23">
        <v>103</v>
      </c>
      <c r="V497" s="14">
        <v>104</v>
      </c>
      <c r="W497" s="14">
        <v>104.3</v>
      </c>
      <c r="X497" s="90">
        <v>104.1</v>
      </c>
      <c r="Y497" s="90">
        <v>103.7</v>
      </c>
      <c r="Z497" s="90">
        <v>103.3</v>
      </c>
    </row>
    <row r="498" spans="1:256" s="26" customFormat="1" ht="21.75" customHeight="1">
      <c r="A498" s="423" t="s">
        <v>894</v>
      </c>
      <c r="B498" s="423"/>
      <c r="C498" s="423"/>
      <c r="D498" s="423"/>
      <c r="E498" s="423"/>
      <c r="F498" s="423"/>
      <c r="G498" s="423"/>
      <c r="H498" s="423"/>
      <c r="I498" s="423"/>
      <c r="J498" s="423"/>
      <c r="K498" s="423"/>
      <c r="L498" s="423"/>
      <c r="M498" s="423"/>
      <c r="N498" s="423"/>
      <c r="O498" s="423"/>
      <c r="P498" s="423"/>
      <c r="Q498" s="423"/>
      <c r="R498" s="423"/>
      <c r="S498" s="423"/>
      <c r="T498" s="423"/>
      <c r="U498" s="423"/>
      <c r="V498" s="423"/>
      <c r="W498" s="423"/>
      <c r="X498" s="423"/>
      <c r="Y498" s="423"/>
      <c r="Z498" s="423"/>
      <c r="AA498" s="1"/>
      <c r="AB498" s="1"/>
      <c r="AC498" s="1"/>
      <c r="AD498" s="1"/>
      <c r="AE498" s="1"/>
      <c r="AF498" s="1"/>
      <c r="AG498" s="1"/>
      <c r="AH498" s="1"/>
      <c r="AI498" s="1"/>
      <c r="AJ498" s="1"/>
      <c r="AK498" s="1"/>
      <c r="AL498" s="1"/>
      <c r="AM498" s="1"/>
      <c r="AN498" s="1"/>
      <c r="AO498" s="1"/>
      <c r="AP498" s="1"/>
      <c r="AQ498" s="113"/>
      <c r="AR498" s="1"/>
      <c r="AS498" s="1"/>
      <c r="AT498" s="1"/>
      <c r="AU498" s="1"/>
      <c r="AV498" s="1"/>
      <c r="AW498" s="1"/>
      <c r="AX498" s="1"/>
      <c r="AY498" s="1"/>
      <c r="AZ498" s="1"/>
      <c r="BA498" s="1"/>
      <c r="BB498" s="1"/>
      <c r="BC498" s="1"/>
      <c r="BD498" s="1"/>
      <c r="BE498" s="1"/>
      <c r="BF498" s="1"/>
      <c r="BG498" s="1"/>
      <c r="BH498" s="1"/>
      <c r="BI498" s="1"/>
      <c r="BJ498" s="1"/>
      <c r="BK498" s="1"/>
      <c r="BL498" s="113"/>
      <c r="BM498" s="1"/>
      <c r="BN498" s="1"/>
      <c r="BO498" s="1"/>
      <c r="BP498" s="1"/>
      <c r="BQ498" s="1"/>
      <c r="BR498" s="1"/>
      <c r="BS498" s="1"/>
      <c r="BT498" s="1"/>
      <c r="BU498" s="1"/>
      <c r="BV498" s="1"/>
      <c r="BW498" s="1"/>
      <c r="BX498" s="1"/>
      <c r="BY498" s="1"/>
      <c r="BZ498" s="1"/>
      <c r="CA498" s="1"/>
      <c r="CB498" s="1"/>
      <c r="CC498" s="1"/>
      <c r="CD498" s="1"/>
      <c r="CE498" s="1"/>
      <c r="CF498" s="1"/>
      <c r="CG498" s="113"/>
      <c r="CH498" s="1"/>
      <c r="CI498" s="1"/>
      <c r="CJ498" s="1"/>
      <c r="CK498" s="1"/>
      <c r="CL498" s="1"/>
      <c r="CM498" s="1"/>
      <c r="CN498" s="1"/>
      <c r="CO498" s="1"/>
      <c r="CP498" s="1"/>
      <c r="CQ498" s="1"/>
      <c r="CR498" s="1"/>
      <c r="CS498" s="1"/>
      <c r="CT498" s="1"/>
      <c r="CU498" s="1"/>
      <c r="CV498" s="1"/>
      <c r="CW498" s="1"/>
      <c r="CX498" s="1"/>
      <c r="CY498" s="1"/>
      <c r="CZ498" s="1"/>
      <c r="DA498" s="1"/>
      <c r="DB498" s="113"/>
      <c r="DC498" s="1"/>
      <c r="DD498" s="1"/>
      <c r="DE498" s="1"/>
      <c r="DF498" s="1"/>
      <c r="DG498" s="1"/>
      <c r="DH498" s="1"/>
      <c r="DI498" s="1"/>
      <c r="DJ498" s="1"/>
      <c r="DK498" s="1"/>
      <c r="DL498" s="1"/>
      <c r="DM498" s="1"/>
      <c r="DN498" s="1"/>
      <c r="DO498" s="1"/>
      <c r="DP498" s="1"/>
      <c r="DQ498" s="1"/>
      <c r="DR498" s="1"/>
      <c r="DS498" s="1"/>
      <c r="DT498" s="1"/>
      <c r="DU498" s="1"/>
      <c r="DV498" s="1"/>
      <c r="DW498" s="424"/>
      <c r="DX498" s="424"/>
      <c r="DY498" s="424"/>
      <c r="DZ498" s="424"/>
      <c r="EA498" s="424"/>
      <c r="EB498" s="424"/>
      <c r="EC498" s="424"/>
      <c r="ED498" s="424"/>
      <c r="EE498" s="424"/>
      <c r="EF498" s="424"/>
      <c r="EG498" s="424"/>
      <c r="EH498" s="424"/>
      <c r="EI498" s="424"/>
      <c r="EJ498" s="424"/>
      <c r="EK498" s="424"/>
      <c r="EL498" s="424"/>
      <c r="EM498" s="424"/>
      <c r="EN498" s="424"/>
      <c r="EO498" s="424"/>
      <c r="EP498" s="424"/>
      <c r="EQ498" s="424"/>
      <c r="ER498" s="424"/>
      <c r="ES498" s="424"/>
      <c r="ET498" s="424"/>
      <c r="EU498" s="424"/>
      <c r="EV498" s="424"/>
      <c r="EW498" s="424"/>
      <c r="EX498" s="424"/>
      <c r="EY498" s="424"/>
      <c r="EZ498" s="424"/>
      <c r="FA498" s="424"/>
      <c r="FB498" s="424"/>
      <c r="FC498" s="424"/>
      <c r="FD498" s="424"/>
      <c r="FE498" s="424"/>
      <c r="FF498" s="424"/>
      <c r="FG498" s="424"/>
      <c r="FH498" s="424"/>
      <c r="FI498" s="424"/>
      <c r="FJ498" s="424"/>
      <c r="FK498" s="424"/>
      <c r="FL498" s="424"/>
      <c r="FM498" s="424"/>
      <c r="FN498" s="424"/>
      <c r="FO498" s="424"/>
      <c r="FP498" s="424"/>
      <c r="FQ498" s="424"/>
      <c r="FR498" s="424"/>
      <c r="FS498" s="424"/>
      <c r="FT498" s="424"/>
      <c r="FU498" s="424"/>
      <c r="FV498" s="424"/>
      <c r="FW498" s="424"/>
      <c r="FX498" s="424"/>
      <c r="FY498" s="424"/>
      <c r="FZ498" s="424"/>
      <c r="GA498" s="424"/>
      <c r="GB498" s="424"/>
      <c r="GC498" s="424"/>
      <c r="GD498" s="424"/>
      <c r="GE498" s="424"/>
      <c r="GF498" s="424"/>
      <c r="GG498" s="424"/>
      <c r="GH498" s="424"/>
      <c r="GI498" s="424"/>
      <c r="GJ498" s="424"/>
      <c r="GK498" s="424"/>
      <c r="GL498" s="424"/>
      <c r="GM498" s="424"/>
      <c r="GN498" s="424"/>
      <c r="GO498" s="424"/>
      <c r="GP498" s="424"/>
      <c r="GQ498" s="424"/>
      <c r="GR498" s="424"/>
      <c r="GS498" s="424"/>
      <c r="GT498" s="424"/>
      <c r="GU498" s="424"/>
      <c r="GV498" s="424"/>
      <c r="GW498" s="424"/>
      <c r="GX498" s="424"/>
      <c r="GY498" s="424"/>
      <c r="GZ498" s="424"/>
      <c r="HA498" s="424"/>
      <c r="HB498" s="424"/>
      <c r="HC498" s="424"/>
      <c r="HD498" s="424"/>
      <c r="HE498" s="424"/>
      <c r="HF498" s="424"/>
      <c r="HG498" s="424"/>
      <c r="HH498" s="424"/>
      <c r="HI498" s="424"/>
      <c r="HJ498" s="424"/>
      <c r="HK498" s="424"/>
      <c r="HL498" s="424"/>
      <c r="HM498" s="424"/>
      <c r="HN498" s="424"/>
      <c r="HO498" s="424"/>
      <c r="HP498" s="424"/>
      <c r="HQ498" s="424"/>
      <c r="HR498" s="424"/>
      <c r="HS498" s="424"/>
      <c r="HT498" s="424"/>
      <c r="HU498" s="424"/>
      <c r="HV498" s="424"/>
      <c r="HW498" s="424"/>
      <c r="HX498" s="424"/>
      <c r="HY498" s="424"/>
      <c r="HZ498" s="424"/>
      <c r="IA498" s="424"/>
      <c r="IB498" s="424"/>
      <c r="IC498" s="424"/>
      <c r="ID498" s="424"/>
      <c r="IE498" s="424"/>
      <c r="IF498" s="424"/>
      <c r="IG498" s="424"/>
      <c r="IH498" s="424"/>
      <c r="II498" s="424"/>
      <c r="IJ498" s="424"/>
      <c r="IK498" s="424"/>
      <c r="IL498" s="424"/>
      <c r="IM498" s="424"/>
      <c r="IN498" s="424"/>
      <c r="IO498" s="424"/>
      <c r="IP498" s="424"/>
      <c r="IQ498" s="424"/>
      <c r="IR498" s="424"/>
      <c r="IS498" s="424"/>
      <c r="IT498" s="424"/>
      <c r="IU498" s="424"/>
      <c r="IV498" s="424"/>
    </row>
    <row r="499" spans="1:26" ht="13.5" customHeight="1">
      <c r="A499" s="423" t="s">
        <v>895</v>
      </c>
      <c r="B499" s="423"/>
      <c r="C499" s="423"/>
      <c r="D499" s="423"/>
      <c r="E499" s="423"/>
      <c r="F499" s="423"/>
      <c r="G499" s="423"/>
      <c r="H499" s="423"/>
      <c r="I499" s="423"/>
      <c r="J499" s="423"/>
      <c r="K499" s="423"/>
      <c r="L499" s="423"/>
      <c r="M499" s="423"/>
      <c r="N499" s="423"/>
      <c r="O499" s="423"/>
      <c r="P499" s="423"/>
      <c r="Q499" s="423"/>
      <c r="R499" s="423"/>
      <c r="S499" s="423"/>
      <c r="T499" s="423"/>
      <c r="U499" s="423"/>
      <c r="V499" s="423"/>
      <c r="W499" s="423"/>
      <c r="X499" s="423"/>
      <c r="Y499" s="423"/>
      <c r="Z499" s="423"/>
    </row>
    <row r="500" spans="1:26" ht="13.5" customHeight="1">
      <c r="A500" s="423" t="s">
        <v>896</v>
      </c>
      <c r="B500" s="423"/>
      <c r="C500" s="423"/>
      <c r="D500" s="423"/>
      <c r="E500" s="423"/>
      <c r="F500" s="423"/>
      <c r="G500" s="423"/>
      <c r="H500" s="423"/>
      <c r="I500" s="423"/>
      <c r="J500" s="423"/>
      <c r="K500" s="423"/>
      <c r="L500" s="423"/>
      <c r="M500" s="423"/>
      <c r="N500" s="423"/>
      <c r="O500" s="423"/>
      <c r="P500" s="423"/>
      <c r="Q500" s="423"/>
      <c r="R500" s="423"/>
      <c r="S500" s="423"/>
      <c r="T500" s="423"/>
      <c r="U500" s="423"/>
      <c r="V500" s="423"/>
      <c r="W500" s="423"/>
      <c r="X500" s="423"/>
      <c r="Y500" s="423"/>
      <c r="Z500" s="423"/>
    </row>
    <row r="501" spans="1:26" ht="13.5" customHeight="1">
      <c r="A501" s="423" t="s">
        <v>897</v>
      </c>
      <c r="B501" s="423"/>
      <c r="C501" s="423"/>
      <c r="D501" s="423"/>
      <c r="E501" s="423"/>
      <c r="F501" s="423"/>
      <c r="G501" s="423"/>
      <c r="H501" s="423"/>
      <c r="I501" s="423"/>
      <c r="J501" s="423"/>
      <c r="K501" s="423"/>
      <c r="L501" s="423"/>
      <c r="M501" s="423"/>
      <c r="N501" s="423"/>
      <c r="O501" s="423"/>
      <c r="P501" s="423"/>
      <c r="Q501" s="423"/>
      <c r="R501" s="423"/>
      <c r="S501" s="423"/>
      <c r="T501" s="423"/>
      <c r="U501" s="423"/>
      <c r="V501" s="423"/>
      <c r="W501" s="423"/>
      <c r="X501" s="423"/>
      <c r="Y501" s="423"/>
      <c r="Z501" s="423"/>
    </row>
    <row r="502" spans="1:26" ht="12.75" customHeight="1">
      <c r="A502" s="202" t="s">
        <v>898</v>
      </c>
      <c r="C502" s="415"/>
      <c r="D502" s="415"/>
      <c r="E502" s="415"/>
      <c r="F502" s="415"/>
      <c r="G502" s="415"/>
      <c r="H502" s="415"/>
      <c r="I502" s="415"/>
      <c r="J502" s="415"/>
      <c r="K502" s="415"/>
      <c r="L502" s="415"/>
      <c r="M502" s="415"/>
      <c r="N502" s="415"/>
      <c r="O502" s="415"/>
      <c r="P502" s="415"/>
      <c r="Q502" s="415"/>
      <c r="R502" s="415"/>
      <c r="S502" s="415"/>
      <c r="T502" s="415"/>
      <c r="U502" s="415"/>
      <c r="V502" s="415"/>
      <c r="W502" s="415"/>
      <c r="X502" s="415"/>
      <c r="Y502" s="415"/>
      <c r="Z502" s="415"/>
    </row>
    <row r="503" spans="1:26" ht="12.75">
      <c r="A503" s="423" t="s">
        <v>899</v>
      </c>
      <c r="B503" s="423"/>
      <c r="C503" s="423"/>
      <c r="D503" s="423"/>
      <c r="E503" s="423"/>
      <c r="F503" s="423"/>
      <c r="G503" s="423"/>
      <c r="H503" s="423"/>
      <c r="I503" s="423"/>
      <c r="J503" s="423"/>
      <c r="K503" s="423"/>
      <c r="L503" s="423"/>
      <c r="M503" s="423"/>
      <c r="N503" s="423"/>
      <c r="O503" s="423"/>
      <c r="P503" s="423"/>
      <c r="Q503" s="423"/>
      <c r="R503" s="423"/>
      <c r="S503" s="423"/>
      <c r="T503" s="423"/>
      <c r="U503" s="423"/>
      <c r="V503" s="423"/>
      <c r="W503" s="423"/>
      <c r="X503" s="423"/>
      <c r="Y503" s="423"/>
      <c r="Z503" s="423"/>
    </row>
    <row r="504" ht="12.75">
      <c r="A504" s="203"/>
    </row>
    <row r="505" spans="1:26" ht="22.5" customHeight="1">
      <c r="A505" s="435" t="s">
        <v>900</v>
      </c>
      <c r="B505" s="435"/>
      <c r="C505" s="435"/>
      <c r="D505" s="435"/>
      <c r="E505" s="435"/>
      <c r="F505" s="435"/>
      <c r="G505" s="435"/>
      <c r="H505" s="435"/>
      <c r="I505" s="435"/>
      <c r="J505" s="435"/>
      <c r="K505" s="435"/>
      <c r="L505" s="435"/>
      <c r="M505" s="435"/>
      <c r="N505" s="435"/>
      <c r="O505" s="435"/>
      <c r="P505" s="435"/>
      <c r="Q505" s="435"/>
      <c r="R505" s="435"/>
      <c r="S505" s="435"/>
      <c r="T505" s="435"/>
      <c r="U505" s="435"/>
      <c r="V505" s="435"/>
      <c r="W505" s="435"/>
      <c r="X505" s="435"/>
      <c r="Y505" s="435"/>
      <c r="Z505" s="435"/>
    </row>
  </sheetData>
  <sheetProtection selectLockedCells="1" selectUnlockedCells="1"/>
  <mergeCells count="22">
    <mergeCell ref="A501:Z501"/>
    <mergeCell ref="C502:Z502"/>
    <mergeCell ref="A503:Z503"/>
    <mergeCell ref="A505:Z505"/>
    <mergeCell ref="GH498:HB498"/>
    <mergeCell ref="HC498:HW498"/>
    <mergeCell ref="HX498:IR498"/>
    <mergeCell ref="IS498:IV498"/>
    <mergeCell ref="A499:Z499"/>
    <mergeCell ref="A500:Z500"/>
    <mergeCell ref="A470:Z470"/>
    <mergeCell ref="A471:Z471"/>
    <mergeCell ref="A498:Z498"/>
    <mergeCell ref="DW498:EQ498"/>
    <mergeCell ref="ER498:FL498"/>
    <mergeCell ref="FM498:GG498"/>
    <mergeCell ref="A1:Z1"/>
    <mergeCell ref="A3:Z3"/>
    <mergeCell ref="A10:Z10"/>
    <mergeCell ref="A11:Z11"/>
    <mergeCell ref="A468:Z468"/>
    <mergeCell ref="A469:Z469"/>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Z164"/>
  <sheetViews>
    <sheetView zoomScalePageLayoutView="0" workbookViewId="0" topLeftCell="A1">
      <pane xSplit="1" ySplit="3" topLeftCell="G142" activePane="bottomRight" state="frozen"/>
      <selection pane="topLeft" activeCell="A1" sqref="A1"/>
      <selection pane="topRight" activeCell="B1" sqref="B1"/>
      <selection pane="bottomLeft" activeCell="A4" sqref="A4"/>
      <selection pane="bottomRight" activeCell="A1" sqref="A1:Z1"/>
    </sheetView>
  </sheetViews>
  <sheetFormatPr defaultColWidth="9.00390625" defaultRowHeight="12.75"/>
  <cols>
    <col min="1" max="1" width="33.0039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75" customHeight="1">
      <c r="A2" s="204" t="s">
        <v>227</v>
      </c>
      <c r="B2" s="204">
        <v>1991</v>
      </c>
      <c r="C2" s="204">
        <v>1992</v>
      </c>
      <c r="D2" s="204">
        <v>1993</v>
      </c>
      <c r="E2" s="204">
        <v>1994</v>
      </c>
      <c r="F2" s="204">
        <v>1995</v>
      </c>
      <c r="G2" s="204">
        <v>1996</v>
      </c>
      <c r="H2" s="204">
        <v>1997</v>
      </c>
      <c r="I2" s="204">
        <v>1998</v>
      </c>
      <c r="J2" s="204">
        <v>1999</v>
      </c>
      <c r="K2" s="204">
        <v>2000</v>
      </c>
      <c r="L2" s="204">
        <v>2001</v>
      </c>
      <c r="M2" s="204">
        <v>2002</v>
      </c>
      <c r="N2" s="204">
        <v>2003</v>
      </c>
      <c r="O2" s="204">
        <v>2004</v>
      </c>
      <c r="P2" s="204">
        <v>2005</v>
      </c>
      <c r="Q2" s="204">
        <v>2006</v>
      </c>
      <c r="R2" s="204">
        <v>2007</v>
      </c>
      <c r="S2" s="205">
        <v>2008</v>
      </c>
      <c r="T2" s="205">
        <v>2009</v>
      </c>
      <c r="U2" s="205">
        <v>2010</v>
      </c>
      <c r="V2" s="205">
        <v>2011</v>
      </c>
      <c r="W2" s="205">
        <v>2012</v>
      </c>
      <c r="X2" s="205">
        <v>2013</v>
      </c>
      <c r="Y2" s="205">
        <v>2014</v>
      </c>
      <c r="Z2" s="205">
        <v>2015</v>
      </c>
    </row>
    <row r="3" spans="1:26" ht="12.75">
      <c r="A3" s="421" t="s">
        <v>901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0" ht="25.5">
      <c r="A4" s="42" t="s">
        <v>902</v>
      </c>
      <c r="B4" s="78"/>
      <c r="C4" s="78"/>
      <c r="D4" s="78"/>
      <c r="E4" s="78"/>
      <c r="F4" s="78"/>
      <c r="G4" s="78"/>
      <c r="H4" s="78"/>
      <c r="I4" s="78"/>
      <c r="J4" s="78"/>
      <c r="K4" s="78"/>
      <c r="L4" s="78"/>
      <c r="M4" s="78"/>
      <c r="N4" s="78"/>
      <c r="O4" s="78"/>
      <c r="P4" s="78"/>
      <c r="Q4" s="78"/>
      <c r="R4" s="78"/>
      <c r="S4" s="78"/>
      <c r="T4" s="78"/>
    </row>
    <row r="5" spans="1:26" ht="25.5">
      <c r="A5" s="17" t="s">
        <v>903</v>
      </c>
      <c r="B5" s="13"/>
      <c r="C5" s="29">
        <v>608959</v>
      </c>
      <c r="D5" s="29">
        <v>1244860</v>
      </c>
      <c r="E5" s="29">
        <v>1946276</v>
      </c>
      <c r="F5" s="29">
        <v>2249531</v>
      </c>
      <c r="G5" s="29">
        <v>2504518</v>
      </c>
      <c r="H5" s="29">
        <v>2727146</v>
      </c>
      <c r="I5" s="29">
        <v>2901237</v>
      </c>
      <c r="J5" s="29">
        <v>3106350</v>
      </c>
      <c r="K5" s="29">
        <v>3346483</v>
      </c>
      <c r="L5" s="29">
        <v>3593837</v>
      </c>
      <c r="M5" s="29">
        <v>3845278</v>
      </c>
      <c r="N5" s="29">
        <v>4149815</v>
      </c>
      <c r="O5" s="29">
        <v>4417074</v>
      </c>
      <c r="P5" s="29">
        <v>4767260</v>
      </c>
      <c r="Q5" s="29">
        <v>4506607</v>
      </c>
      <c r="R5" s="29">
        <v>4674896</v>
      </c>
      <c r="S5" s="29">
        <v>4771904</v>
      </c>
      <c r="T5" s="29">
        <v>4907753</v>
      </c>
      <c r="U5" s="29">
        <v>4823304</v>
      </c>
      <c r="V5" s="29">
        <v>4866620</v>
      </c>
      <c r="W5" s="29">
        <v>4886432</v>
      </c>
      <c r="X5" s="29">
        <v>4843393</v>
      </c>
      <c r="Y5" s="29">
        <v>4886007</v>
      </c>
      <c r="Z5" s="29">
        <v>12598</v>
      </c>
    </row>
    <row r="6" spans="1:26" ht="14.25" customHeight="1">
      <c r="A6" s="5" t="s">
        <v>904</v>
      </c>
      <c r="B6" s="29"/>
      <c r="C6" s="29"/>
      <c r="D6" s="29"/>
      <c r="E6" s="29"/>
      <c r="F6" s="29"/>
      <c r="G6" s="29"/>
      <c r="H6" s="29"/>
      <c r="I6" s="29"/>
      <c r="J6" s="29"/>
      <c r="K6" s="29"/>
      <c r="L6" s="29"/>
      <c r="M6" s="29"/>
      <c r="N6" s="29"/>
      <c r="O6" s="29"/>
      <c r="P6" s="29"/>
      <c r="Q6" s="29"/>
      <c r="R6" s="29"/>
      <c r="S6" s="13"/>
      <c r="T6" s="41"/>
      <c r="U6" s="41"/>
      <c r="V6" s="41"/>
      <c r="W6" s="41"/>
      <c r="X6" s="41"/>
      <c r="Y6" s="41"/>
      <c r="Z6" s="29">
        <v>263142</v>
      </c>
    </row>
    <row r="7" spans="1:26" ht="12.75">
      <c r="A7" s="49" t="s">
        <v>905</v>
      </c>
      <c r="B7" s="206"/>
      <c r="C7" s="206"/>
      <c r="D7" s="13"/>
      <c r="E7" s="29">
        <v>324594</v>
      </c>
      <c r="F7" s="29">
        <v>322240</v>
      </c>
      <c r="G7" s="29">
        <v>232763</v>
      </c>
      <c r="H7" s="29">
        <v>142540</v>
      </c>
      <c r="I7" s="29">
        <v>147872</v>
      </c>
      <c r="J7" s="29">
        <v>149584</v>
      </c>
      <c r="K7" s="29">
        <v>150758</v>
      </c>
      <c r="L7" s="29">
        <v>155064</v>
      </c>
      <c r="M7" s="29">
        <v>157050</v>
      </c>
      <c r="N7" s="29">
        <v>161338</v>
      </c>
      <c r="O7" s="29">
        <v>159190</v>
      </c>
      <c r="P7" s="29">
        <v>160424</v>
      </c>
      <c r="Q7" s="29">
        <v>149285</v>
      </c>
      <c r="R7" s="29">
        <v>141659</v>
      </c>
      <c r="S7" s="29">
        <v>135007</v>
      </c>
      <c r="T7" s="70">
        <v>129864</v>
      </c>
      <c r="U7" s="29">
        <v>119446</v>
      </c>
      <c r="V7" s="29">
        <v>115508</v>
      </c>
      <c r="W7" s="29">
        <v>112580</v>
      </c>
      <c r="X7" s="29">
        <v>116053</v>
      </c>
      <c r="Y7" s="29">
        <v>113716</v>
      </c>
      <c r="Z7" s="29">
        <v>39502</v>
      </c>
    </row>
    <row r="8" spans="1:26" ht="12.75">
      <c r="A8" s="49" t="s">
        <v>906</v>
      </c>
      <c r="B8" s="206"/>
      <c r="C8" s="206"/>
      <c r="D8" s="13"/>
      <c r="E8" s="29">
        <v>171116</v>
      </c>
      <c r="F8" s="29">
        <v>197778</v>
      </c>
      <c r="G8" s="29">
        <v>184356</v>
      </c>
      <c r="H8" s="29">
        <v>177619</v>
      </c>
      <c r="I8" s="29">
        <v>183322</v>
      </c>
      <c r="J8" s="29">
        <v>197682</v>
      </c>
      <c r="K8" s="29">
        <v>216647</v>
      </c>
      <c r="L8" s="29">
        <v>231037</v>
      </c>
      <c r="M8" s="29">
        <v>239256</v>
      </c>
      <c r="N8" s="29">
        <v>246121</v>
      </c>
      <c r="O8" s="29">
        <v>248247</v>
      </c>
      <c r="P8" s="29">
        <v>252070</v>
      </c>
      <c r="Q8" s="29">
        <v>264317</v>
      </c>
      <c r="R8" s="29">
        <v>262657</v>
      </c>
      <c r="S8" s="29">
        <v>257627</v>
      </c>
      <c r="T8" s="70">
        <v>252977</v>
      </c>
      <c r="U8" s="29">
        <v>246449</v>
      </c>
      <c r="V8" s="29">
        <v>239458</v>
      </c>
      <c r="W8" s="29">
        <v>230897</v>
      </c>
      <c r="X8" s="29">
        <v>225310</v>
      </c>
      <c r="Y8" s="29">
        <v>218943</v>
      </c>
      <c r="Z8" s="48"/>
    </row>
    <row r="9" spans="1:26" ht="12.75">
      <c r="A9" s="49" t="s">
        <v>606</v>
      </c>
      <c r="B9" s="206"/>
      <c r="C9" s="206"/>
      <c r="D9" s="13"/>
      <c r="E9" s="29">
        <v>1215938</v>
      </c>
      <c r="F9" s="29">
        <v>1425548</v>
      </c>
      <c r="G9" s="29">
        <v>1730482</v>
      </c>
      <c r="H9" s="29">
        <v>2014101</v>
      </c>
      <c r="I9" s="29">
        <v>2146843</v>
      </c>
      <c r="J9" s="29">
        <v>2311905</v>
      </c>
      <c r="K9" s="29">
        <v>2509567</v>
      </c>
      <c r="L9" s="29">
        <v>2725903</v>
      </c>
      <c r="M9" s="29">
        <v>2956810</v>
      </c>
      <c r="N9" s="29">
        <v>3237745</v>
      </c>
      <c r="O9" s="29">
        <v>3499163</v>
      </c>
      <c r="P9" s="29">
        <v>3837557</v>
      </c>
      <c r="Q9" s="29">
        <v>3638823</v>
      </c>
      <c r="R9" s="29">
        <v>3855399</v>
      </c>
      <c r="S9" s="29">
        <v>3975511</v>
      </c>
      <c r="T9" s="70">
        <v>4128132</v>
      </c>
      <c r="U9" s="29">
        <v>4103583</v>
      </c>
      <c r="V9" s="29">
        <v>4164605</v>
      </c>
      <c r="W9" s="29">
        <v>4195016</v>
      </c>
      <c r="X9" s="29">
        <v>4159501</v>
      </c>
      <c r="Y9" s="29">
        <v>4212175</v>
      </c>
      <c r="Z9" s="29">
        <v>11171</v>
      </c>
    </row>
    <row r="10" spans="1:26" ht="31.5" customHeight="1">
      <c r="A10" s="25" t="s">
        <v>907</v>
      </c>
      <c r="B10" s="206"/>
      <c r="C10" s="206"/>
      <c r="D10" s="13"/>
      <c r="E10" s="29">
        <v>53505</v>
      </c>
      <c r="F10" s="29">
        <v>95014</v>
      </c>
      <c r="G10" s="29">
        <v>129547</v>
      </c>
      <c r="H10" s="29">
        <v>157784</v>
      </c>
      <c r="I10" s="29">
        <v>183137</v>
      </c>
      <c r="J10" s="29">
        <v>213072</v>
      </c>
      <c r="K10" s="29">
        <v>222957</v>
      </c>
      <c r="L10" s="29">
        <v>236755</v>
      </c>
      <c r="M10" s="29">
        <v>244320</v>
      </c>
      <c r="N10" s="29">
        <v>251509</v>
      </c>
      <c r="O10" s="29">
        <v>252777</v>
      </c>
      <c r="P10" s="29">
        <v>252515</v>
      </c>
      <c r="Q10" s="29">
        <v>239189</v>
      </c>
      <c r="R10" s="29">
        <v>212319</v>
      </c>
      <c r="S10" s="29">
        <v>197398</v>
      </c>
      <c r="T10" s="15">
        <v>187760</v>
      </c>
      <c r="U10" s="29">
        <v>157031</v>
      </c>
      <c r="V10" s="29">
        <v>149632</v>
      </c>
      <c r="W10" s="29">
        <v>147326</v>
      </c>
      <c r="X10" s="29">
        <v>144943</v>
      </c>
      <c r="Y10" s="29">
        <v>144438</v>
      </c>
      <c r="Z10" s="29">
        <v>33087</v>
      </c>
    </row>
    <row r="11" spans="1:26" ht="42.75" customHeight="1">
      <c r="A11" s="75" t="s">
        <v>908</v>
      </c>
      <c r="B11" s="206"/>
      <c r="C11" s="206"/>
      <c r="D11" s="13"/>
      <c r="E11" s="29">
        <v>181123</v>
      </c>
      <c r="F11" s="29">
        <v>208951</v>
      </c>
      <c r="G11" s="29">
        <v>227370</v>
      </c>
      <c r="H11" s="29">
        <v>235102</v>
      </c>
      <c r="I11" s="29">
        <v>240063</v>
      </c>
      <c r="J11" s="29">
        <v>234107</v>
      </c>
      <c r="K11" s="29">
        <v>246554</v>
      </c>
      <c r="L11" s="29">
        <v>245076</v>
      </c>
      <c r="M11" s="29">
        <v>247842</v>
      </c>
      <c r="N11" s="29">
        <v>253102</v>
      </c>
      <c r="O11" s="29">
        <v>257697</v>
      </c>
      <c r="P11" s="29">
        <v>264694</v>
      </c>
      <c r="Q11" s="29">
        <v>214993</v>
      </c>
      <c r="R11" s="29">
        <v>202862</v>
      </c>
      <c r="S11" s="29">
        <v>206361</v>
      </c>
      <c r="T11" s="29">
        <v>209020</v>
      </c>
      <c r="U11" s="29">
        <v>196795</v>
      </c>
      <c r="V11" s="29">
        <v>197417</v>
      </c>
      <c r="W11" s="29">
        <v>200613</v>
      </c>
      <c r="X11" s="29">
        <v>197586</v>
      </c>
      <c r="Y11" s="29">
        <v>196735</v>
      </c>
      <c r="Z11" s="29">
        <v>4833</v>
      </c>
    </row>
    <row r="12" spans="1:26" ht="39.75" customHeight="1">
      <c r="A12" s="17" t="s">
        <v>909</v>
      </c>
      <c r="B12" s="206"/>
      <c r="C12" s="206"/>
      <c r="D12" s="13"/>
      <c r="E12" s="29"/>
      <c r="F12" s="29"/>
      <c r="G12" s="29"/>
      <c r="H12" s="29"/>
      <c r="I12" s="29"/>
      <c r="J12" s="29"/>
      <c r="K12" s="29"/>
      <c r="L12" s="29"/>
      <c r="M12" s="29"/>
      <c r="N12" s="29"/>
      <c r="O12" s="29"/>
      <c r="P12" s="207"/>
      <c r="Q12" s="29"/>
      <c r="R12" s="29"/>
      <c r="S12" s="29"/>
      <c r="T12" s="70"/>
      <c r="U12" s="29"/>
      <c r="V12" s="29"/>
      <c r="X12" s="41"/>
      <c r="Y12" s="41"/>
      <c r="Z12" s="48"/>
    </row>
    <row r="13" spans="1:26" ht="15" customHeight="1">
      <c r="A13" s="75" t="s">
        <v>910</v>
      </c>
      <c r="B13" s="206"/>
      <c r="C13" s="206"/>
      <c r="D13" s="206"/>
      <c r="E13" s="206"/>
      <c r="F13" s="206"/>
      <c r="G13" s="206"/>
      <c r="H13" s="206"/>
      <c r="I13" s="206"/>
      <c r="J13" s="206"/>
      <c r="K13" s="206"/>
      <c r="L13" s="206"/>
      <c r="M13" s="13"/>
      <c r="N13" s="29">
        <v>322197</v>
      </c>
      <c r="O13" s="29">
        <v>300701</v>
      </c>
      <c r="P13" s="29">
        <v>293241</v>
      </c>
      <c r="Q13" s="29">
        <v>261487</v>
      </c>
      <c r="R13" s="29">
        <v>233572</v>
      </c>
      <c r="S13" s="29">
        <v>222076</v>
      </c>
      <c r="T13" s="15">
        <v>207615</v>
      </c>
      <c r="U13" s="29">
        <v>193435</v>
      </c>
      <c r="V13" s="29">
        <v>179933</v>
      </c>
      <c r="W13" s="29">
        <v>169416</v>
      </c>
      <c r="X13" s="29">
        <v>157998</v>
      </c>
      <c r="Y13" s="29">
        <v>149641</v>
      </c>
      <c r="Z13" s="29">
        <v>146822</v>
      </c>
    </row>
    <row r="14" spans="1:26" ht="12.75">
      <c r="A14" s="21" t="s">
        <v>911</v>
      </c>
      <c r="B14" s="206"/>
      <c r="C14" s="206"/>
      <c r="D14" s="206"/>
      <c r="E14" s="206"/>
      <c r="F14" s="206"/>
      <c r="G14" s="206"/>
      <c r="H14" s="206"/>
      <c r="I14" s="206"/>
      <c r="J14" s="206"/>
      <c r="K14" s="206"/>
      <c r="L14" s="206"/>
      <c r="M14" s="13"/>
      <c r="N14" s="29">
        <v>5263</v>
      </c>
      <c r="O14" s="29">
        <v>6327</v>
      </c>
      <c r="P14" s="29">
        <v>7404</v>
      </c>
      <c r="Q14" s="29">
        <v>7832</v>
      </c>
      <c r="R14" s="29">
        <v>8360</v>
      </c>
      <c r="S14" s="29">
        <v>8678</v>
      </c>
      <c r="T14" s="15">
        <v>8948</v>
      </c>
      <c r="U14" s="29">
        <v>9197</v>
      </c>
      <c r="V14" s="29">
        <v>8962</v>
      </c>
      <c r="W14" s="29">
        <v>8676</v>
      </c>
      <c r="X14" s="29">
        <v>8489</v>
      </c>
      <c r="Y14" s="29">
        <v>8391</v>
      </c>
      <c r="Z14" s="29">
        <v>8530</v>
      </c>
    </row>
    <row r="15" spans="1:26" ht="12.75">
      <c r="A15" s="21" t="s">
        <v>446</v>
      </c>
      <c r="B15" s="206"/>
      <c r="C15" s="206"/>
      <c r="D15" s="206"/>
      <c r="E15" s="206"/>
      <c r="F15" s="206"/>
      <c r="G15" s="206"/>
      <c r="H15" s="206"/>
      <c r="I15" s="206"/>
      <c r="J15" s="206"/>
      <c r="K15" s="206"/>
      <c r="L15" s="206"/>
      <c r="M15" s="13"/>
      <c r="N15" s="29">
        <v>11533</v>
      </c>
      <c r="O15" s="29">
        <v>12826</v>
      </c>
      <c r="P15" s="29">
        <v>14551</v>
      </c>
      <c r="Q15" s="29">
        <v>14806</v>
      </c>
      <c r="R15" s="29">
        <v>16100</v>
      </c>
      <c r="S15" s="29">
        <v>17215</v>
      </c>
      <c r="T15" s="15">
        <v>17552</v>
      </c>
      <c r="U15" s="29">
        <v>17314</v>
      </c>
      <c r="V15" s="29">
        <v>17240</v>
      </c>
      <c r="W15" s="29">
        <v>17280</v>
      </c>
      <c r="X15" s="29">
        <v>17432</v>
      </c>
      <c r="Y15" s="29">
        <v>17834</v>
      </c>
      <c r="Z15" s="29">
        <v>18512</v>
      </c>
    </row>
    <row r="16" spans="1:26" ht="12.75">
      <c r="A16" s="24" t="s">
        <v>238</v>
      </c>
      <c r="B16" s="206"/>
      <c r="C16" s="206"/>
      <c r="D16" s="206"/>
      <c r="E16" s="206"/>
      <c r="F16" s="206"/>
      <c r="G16" s="206"/>
      <c r="H16" s="206"/>
      <c r="I16" s="206"/>
      <c r="J16" s="206"/>
      <c r="K16" s="206"/>
      <c r="L16" s="206"/>
      <c r="M16" s="13"/>
      <c r="N16" s="29"/>
      <c r="O16" s="29"/>
      <c r="P16" s="29"/>
      <c r="Q16" s="29"/>
      <c r="R16" s="29"/>
      <c r="S16" s="29"/>
      <c r="T16" s="15"/>
      <c r="U16" s="29"/>
      <c r="V16" s="29"/>
      <c r="W16" s="41"/>
      <c r="X16" s="41"/>
      <c r="Z16" s="48"/>
    </row>
    <row r="17" spans="1:26" ht="12.75">
      <c r="A17" s="24" t="s">
        <v>912</v>
      </c>
      <c r="B17" s="206"/>
      <c r="C17" s="206"/>
      <c r="D17" s="206"/>
      <c r="E17" s="206"/>
      <c r="F17" s="206"/>
      <c r="G17" s="206"/>
      <c r="H17" s="206"/>
      <c r="I17" s="206"/>
      <c r="J17" s="206"/>
      <c r="K17" s="206"/>
      <c r="L17" s="206"/>
      <c r="M17" s="13"/>
      <c r="N17" s="29">
        <v>4503</v>
      </c>
      <c r="O17" s="29">
        <v>5185</v>
      </c>
      <c r="P17" s="29">
        <v>6100</v>
      </c>
      <c r="Q17" s="29">
        <v>6514</v>
      </c>
      <c r="R17" s="29">
        <v>7004</v>
      </c>
      <c r="S17" s="29">
        <v>7228</v>
      </c>
      <c r="T17" s="15">
        <v>7345</v>
      </c>
      <c r="U17" s="29">
        <v>7289</v>
      </c>
      <c r="V17" s="29">
        <v>7146</v>
      </c>
      <c r="W17" s="29">
        <v>7093</v>
      </c>
      <c r="X17" s="29">
        <v>6991</v>
      </c>
      <c r="Y17" s="29">
        <v>6900</v>
      </c>
      <c r="Z17" s="29">
        <v>6862</v>
      </c>
    </row>
    <row r="18" spans="1:26" ht="25.5">
      <c r="A18" s="24" t="s">
        <v>913</v>
      </c>
      <c r="B18" s="206"/>
      <c r="C18" s="206"/>
      <c r="D18" s="206"/>
      <c r="E18" s="206"/>
      <c r="F18" s="206"/>
      <c r="G18" s="206"/>
      <c r="H18" s="206"/>
      <c r="I18" s="206"/>
      <c r="J18" s="206"/>
      <c r="K18" s="206"/>
      <c r="L18" s="206"/>
      <c r="M18" s="13"/>
      <c r="N18" s="29">
        <v>7030</v>
      </c>
      <c r="O18" s="29">
        <v>7641</v>
      </c>
      <c r="P18" s="29">
        <v>8451</v>
      </c>
      <c r="Q18" s="29">
        <v>8292</v>
      </c>
      <c r="R18" s="29">
        <v>9096</v>
      </c>
      <c r="S18" s="29">
        <v>9987</v>
      </c>
      <c r="T18" s="15">
        <v>10207</v>
      </c>
      <c r="U18" s="29">
        <v>10025</v>
      </c>
      <c r="V18" s="29">
        <v>10094</v>
      </c>
      <c r="W18" s="29">
        <v>10187</v>
      </c>
      <c r="X18" s="29">
        <v>10441</v>
      </c>
      <c r="Y18" s="29">
        <v>10934</v>
      </c>
      <c r="Z18" s="29">
        <v>11650</v>
      </c>
    </row>
    <row r="19" spans="1:26" ht="12.75">
      <c r="A19" s="49" t="s">
        <v>433</v>
      </c>
      <c r="B19" s="206"/>
      <c r="C19" s="206"/>
      <c r="D19" s="206"/>
      <c r="E19" s="206"/>
      <c r="F19" s="206"/>
      <c r="G19" s="206"/>
      <c r="H19" s="206"/>
      <c r="I19" s="206"/>
      <c r="J19" s="206"/>
      <c r="K19" s="206"/>
      <c r="L19" s="206"/>
      <c r="M19" s="13"/>
      <c r="N19" s="29">
        <v>434566</v>
      </c>
      <c r="O19" s="29">
        <v>452222</v>
      </c>
      <c r="P19" s="29">
        <v>478413</v>
      </c>
      <c r="Q19" s="29">
        <v>409742</v>
      </c>
      <c r="R19" s="29">
        <v>416135</v>
      </c>
      <c r="S19" s="29">
        <v>410999</v>
      </c>
      <c r="T19" s="15">
        <v>418601</v>
      </c>
      <c r="U19" s="29">
        <v>402479</v>
      </c>
      <c r="V19" s="29">
        <v>403942</v>
      </c>
      <c r="W19" s="29">
        <v>404959</v>
      </c>
      <c r="X19" s="29">
        <v>401872</v>
      </c>
      <c r="Y19" s="29">
        <v>403126</v>
      </c>
      <c r="Z19" s="29">
        <v>411964</v>
      </c>
    </row>
    <row r="20" spans="1:26" ht="15" customHeight="1">
      <c r="A20" s="24" t="s">
        <v>238</v>
      </c>
      <c r="B20" s="206"/>
      <c r="C20" s="206"/>
      <c r="D20" s="206"/>
      <c r="E20" s="206"/>
      <c r="F20" s="206"/>
      <c r="G20" s="206"/>
      <c r="H20" s="206"/>
      <c r="I20" s="206"/>
      <c r="J20" s="206"/>
      <c r="K20" s="206"/>
      <c r="L20" s="206"/>
      <c r="M20" s="13"/>
      <c r="N20" s="29"/>
      <c r="O20" s="29"/>
      <c r="P20" s="29"/>
      <c r="Q20" s="29"/>
      <c r="R20" s="29"/>
      <c r="S20" s="29"/>
      <c r="T20" s="15"/>
      <c r="U20" s="29"/>
      <c r="V20" s="29"/>
      <c r="X20" s="41"/>
      <c r="Y20" s="41"/>
      <c r="Z20" s="48"/>
    </row>
    <row r="21" spans="1:26" ht="27" customHeight="1">
      <c r="A21" s="173" t="s">
        <v>914</v>
      </c>
      <c r="B21" s="206"/>
      <c r="C21" s="206"/>
      <c r="D21" s="206"/>
      <c r="E21" s="206"/>
      <c r="F21" s="206"/>
      <c r="G21" s="206"/>
      <c r="H21" s="206"/>
      <c r="I21" s="206"/>
      <c r="J21" s="206"/>
      <c r="K21" s="206"/>
      <c r="L21" s="206"/>
      <c r="M21" s="13"/>
      <c r="N21" s="29">
        <v>64485</v>
      </c>
      <c r="O21" s="29">
        <v>66548</v>
      </c>
      <c r="P21" s="29">
        <v>69347</v>
      </c>
      <c r="Q21" s="29">
        <v>61292</v>
      </c>
      <c r="R21" s="29">
        <v>59495</v>
      </c>
      <c r="S21" s="29">
        <v>56799</v>
      </c>
      <c r="T21" s="15">
        <v>56244</v>
      </c>
      <c r="U21" s="29">
        <v>52266</v>
      </c>
      <c r="V21" s="29">
        <v>51464</v>
      </c>
      <c r="W21" s="29">
        <v>50848</v>
      </c>
      <c r="X21" s="29">
        <v>49985</v>
      </c>
      <c r="Y21" s="29">
        <v>49992</v>
      </c>
      <c r="Z21" s="29">
        <v>51387</v>
      </c>
    </row>
    <row r="22" spans="1:26" ht="12.75">
      <c r="A22" s="173" t="s">
        <v>915</v>
      </c>
      <c r="B22" s="206"/>
      <c r="C22" s="206"/>
      <c r="D22" s="206"/>
      <c r="E22" s="206"/>
      <c r="F22" s="206"/>
      <c r="G22" s="206"/>
      <c r="H22" s="206"/>
      <c r="I22" s="206"/>
      <c r="J22" s="206"/>
      <c r="K22" s="206"/>
      <c r="L22" s="206"/>
      <c r="M22" s="13"/>
      <c r="N22" s="29">
        <v>38744</v>
      </c>
      <c r="O22" s="29">
        <v>39421</v>
      </c>
      <c r="P22" s="29">
        <v>40466</v>
      </c>
      <c r="Q22" s="29">
        <v>30570</v>
      </c>
      <c r="R22" s="29">
        <v>29652</v>
      </c>
      <c r="S22" s="29">
        <v>27638</v>
      </c>
      <c r="T22" s="15">
        <v>27760</v>
      </c>
      <c r="U22" s="29">
        <v>26551</v>
      </c>
      <c r="V22" s="29">
        <v>26309</v>
      </c>
      <c r="W22" s="29">
        <v>26075</v>
      </c>
      <c r="X22" s="29">
        <v>25781</v>
      </c>
      <c r="Y22" s="29">
        <v>25429</v>
      </c>
      <c r="Z22" s="29">
        <v>25705</v>
      </c>
    </row>
    <row r="23" spans="1:26" ht="13.5" customHeight="1">
      <c r="A23" s="24" t="s">
        <v>916</v>
      </c>
      <c r="B23" s="206"/>
      <c r="C23" s="206"/>
      <c r="D23" s="206"/>
      <c r="E23" s="206"/>
      <c r="F23" s="206"/>
      <c r="G23" s="206"/>
      <c r="H23" s="206"/>
      <c r="I23" s="206"/>
      <c r="J23" s="206"/>
      <c r="K23" s="206"/>
      <c r="L23" s="206"/>
      <c r="M23" s="13"/>
      <c r="N23" s="29">
        <v>5930</v>
      </c>
      <c r="O23" s="29">
        <v>5822</v>
      </c>
      <c r="P23" s="29">
        <v>5842</v>
      </c>
      <c r="Q23" s="29">
        <v>4014</v>
      </c>
      <c r="R23" s="29">
        <v>3694</v>
      </c>
      <c r="S23" s="29">
        <v>3195</v>
      </c>
      <c r="T23" s="15">
        <v>3131</v>
      </c>
      <c r="U23" s="29">
        <v>2820</v>
      </c>
      <c r="V23" s="29">
        <v>2776</v>
      </c>
      <c r="W23" s="29">
        <v>2696</v>
      </c>
      <c r="X23" s="29">
        <v>2573</v>
      </c>
      <c r="Y23" s="29">
        <v>2459</v>
      </c>
      <c r="Z23" s="29">
        <v>2470</v>
      </c>
    </row>
    <row r="24" spans="1:26" ht="12.75">
      <c r="A24" s="173" t="s">
        <v>917</v>
      </c>
      <c r="B24" s="206"/>
      <c r="C24" s="206"/>
      <c r="D24" s="206"/>
      <c r="E24" s="206"/>
      <c r="F24" s="206"/>
      <c r="G24" s="206"/>
      <c r="H24" s="206"/>
      <c r="I24" s="206"/>
      <c r="J24" s="206"/>
      <c r="K24" s="206"/>
      <c r="L24" s="206"/>
      <c r="M24" s="13"/>
      <c r="N24" s="29">
        <v>40689</v>
      </c>
      <c r="O24" s="29">
        <v>42546</v>
      </c>
      <c r="P24" s="29">
        <v>45069</v>
      </c>
      <c r="Q24" s="29">
        <v>36197</v>
      </c>
      <c r="R24" s="29">
        <v>36768</v>
      </c>
      <c r="S24" s="29">
        <v>35946</v>
      </c>
      <c r="T24" s="15">
        <v>36212</v>
      </c>
      <c r="U24" s="29">
        <v>33685</v>
      </c>
      <c r="V24" s="29">
        <v>32910</v>
      </c>
      <c r="W24" s="29">
        <v>32194</v>
      </c>
      <c r="X24" s="29">
        <v>31625</v>
      </c>
      <c r="Y24" s="29">
        <v>31118</v>
      </c>
      <c r="Z24" s="29">
        <v>31437</v>
      </c>
    </row>
    <row r="25" spans="1:26" ht="25.5">
      <c r="A25" s="173" t="s">
        <v>918</v>
      </c>
      <c r="B25" s="206"/>
      <c r="C25" s="206"/>
      <c r="D25" s="206"/>
      <c r="E25" s="206"/>
      <c r="F25" s="206"/>
      <c r="G25" s="206"/>
      <c r="H25" s="206"/>
      <c r="I25" s="206"/>
      <c r="J25" s="206"/>
      <c r="K25" s="206"/>
      <c r="L25" s="206"/>
      <c r="M25" s="13"/>
      <c r="N25" s="29">
        <v>46112</v>
      </c>
      <c r="O25" s="29">
        <v>50737</v>
      </c>
      <c r="P25" s="29">
        <v>55973</v>
      </c>
      <c r="Q25" s="29">
        <v>52315</v>
      </c>
      <c r="R25" s="29">
        <v>54981</v>
      </c>
      <c r="S25" s="29">
        <v>56371</v>
      </c>
      <c r="T25" s="15">
        <v>58126</v>
      </c>
      <c r="U25" s="29">
        <v>57190</v>
      </c>
      <c r="V25" s="29">
        <v>57055</v>
      </c>
      <c r="W25" s="29">
        <v>56462</v>
      </c>
      <c r="X25" s="29">
        <v>54409</v>
      </c>
      <c r="Y25" s="29">
        <v>52680</v>
      </c>
      <c r="Z25" s="29">
        <v>52001</v>
      </c>
    </row>
    <row r="26" spans="1:26" ht="12.75">
      <c r="A26" s="173" t="s">
        <v>919</v>
      </c>
      <c r="B26" s="206"/>
      <c r="C26" s="206"/>
      <c r="D26" s="206"/>
      <c r="E26" s="206"/>
      <c r="F26" s="206"/>
      <c r="G26" s="206"/>
      <c r="H26" s="206"/>
      <c r="I26" s="206"/>
      <c r="J26" s="206"/>
      <c r="K26" s="206"/>
      <c r="L26" s="206"/>
      <c r="M26" s="13"/>
      <c r="N26" s="29"/>
      <c r="O26" s="29">
        <v>2397</v>
      </c>
      <c r="P26" s="29">
        <v>2727</v>
      </c>
      <c r="Q26" s="29">
        <v>2593</v>
      </c>
      <c r="R26" s="29">
        <v>2674</v>
      </c>
      <c r="S26" s="29">
        <v>2656</v>
      </c>
      <c r="T26" s="15">
        <v>2663</v>
      </c>
      <c r="U26" s="29">
        <v>2525</v>
      </c>
      <c r="V26" s="29">
        <v>2461</v>
      </c>
      <c r="W26" s="29">
        <v>2392</v>
      </c>
      <c r="X26" s="29">
        <v>2223</v>
      </c>
      <c r="Y26" s="29">
        <v>2157</v>
      </c>
      <c r="Z26" s="29">
        <v>2130</v>
      </c>
    </row>
    <row r="27" spans="1:26" ht="12.75">
      <c r="A27" s="24" t="s">
        <v>920</v>
      </c>
      <c r="B27" s="206"/>
      <c r="C27" s="206"/>
      <c r="D27" s="206"/>
      <c r="E27" s="206"/>
      <c r="F27" s="206"/>
      <c r="G27" s="206"/>
      <c r="H27" s="206"/>
      <c r="I27" s="206"/>
      <c r="J27" s="206"/>
      <c r="K27" s="206"/>
      <c r="L27" s="206"/>
      <c r="M27" s="13"/>
      <c r="N27" s="29">
        <v>14944</v>
      </c>
      <c r="O27" s="29">
        <v>15959</v>
      </c>
      <c r="P27" s="29">
        <v>17049</v>
      </c>
      <c r="Q27" s="29">
        <v>15334</v>
      </c>
      <c r="R27" s="29">
        <v>15470</v>
      </c>
      <c r="S27" s="29">
        <v>15193</v>
      </c>
      <c r="T27" s="15">
        <v>15523</v>
      </c>
      <c r="U27" s="29">
        <v>14825</v>
      </c>
      <c r="V27" s="29">
        <v>14853</v>
      </c>
      <c r="W27" s="29">
        <v>14695</v>
      </c>
      <c r="X27" s="29">
        <v>14310</v>
      </c>
      <c r="Y27" s="29">
        <v>14201</v>
      </c>
      <c r="Z27" s="29">
        <v>14624</v>
      </c>
    </row>
    <row r="28" spans="1:26" ht="12.75">
      <c r="A28" s="173" t="s">
        <v>921</v>
      </c>
      <c r="B28" s="206"/>
      <c r="C28" s="206"/>
      <c r="D28" s="206"/>
      <c r="E28" s="206"/>
      <c r="F28" s="206"/>
      <c r="G28" s="206"/>
      <c r="H28" s="206"/>
      <c r="I28" s="206"/>
      <c r="J28" s="206"/>
      <c r="K28" s="206"/>
      <c r="L28" s="206"/>
      <c r="M28" s="13"/>
      <c r="N28" s="29">
        <v>13183</v>
      </c>
      <c r="O28" s="29">
        <v>14530</v>
      </c>
      <c r="P28" s="29">
        <v>16191</v>
      </c>
      <c r="Q28" s="29">
        <v>15718</v>
      </c>
      <c r="R28" s="29">
        <v>17226</v>
      </c>
      <c r="S28" s="29">
        <v>18056</v>
      </c>
      <c r="T28" s="15">
        <v>18875</v>
      </c>
      <c r="U28" s="29">
        <v>19330</v>
      </c>
      <c r="V28" s="29">
        <v>20000</v>
      </c>
      <c r="W28" s="29">
        <v>20544</v>
      </c>
      <c r="X28" s="29">
        <v>20741</v>
      </c>
      <c r="Y28" s="29">
        <v>21303</v>
      </c>
      <c r="Z28" s="29">
        <v>21946</v>
      </c>
    </row>
    <row r="29" spans="1:26" ht="12.75">
      <c r="A29" s="24" t="s">
        <v>922</v>
      </c>
      <c r="B29" s="206"/>
      <c r="C29" s="206"/>
      <c r="D29" s="206"/>
      <c r="E29" s="206"/>
      <c r="F29" s="206"/>
      <c r="G29" s="206"/>
      <c r="H29" s="206"/>
      <c r="I29" s="206"/>
      <c r="J29" s="206"/>
      <c r="K29" s="206"/>
      <c r="L29" s="206"/>
      <c r="M29" s="13"/>
      <c r="N29" s="29">
        <v>29168</v>
      </c>
      <c r="O29" s="29">
        <v>30043</v>
      </c>
      <c r="P29" s="29">
        <v>31366</v>
      </c>
      <c r="Q29" s="29">
        <v>25417</v>
      </c>
      <c r="R29" s="29">
        <v>26666</v>
      </c>
      <c r="S29" s="29">
        <v>27198</v>
      </c>
      <c r="T29" s="15">
        <v>27847</v>
      </c>
      <c r="U29" s="29">
        <v>27438</v>
      </c>
      <c r="V29" s="29">
        <v>27737</v>
      </c>
      <c r="W29" s="29">
        <v>28233</v>
      </c>
      <c r="X29" s="29">
        <v>28792</v>
      </c>
      <c r="Y29" s="29">
        <v>29932</v>
      </c>
      <c r="Z29" s="29">
        <v>30864</v>
      </c>
    </row>
    <row r="30" spans="1:26" ht="25.5">
      <c r="A30" s="173" t="s">
        <v>923</v>
      </c>
      <c r="B30" s="206"/>
      <c r="C30" s="206"/>
      <c r="D30" s="206"/>
      <c r="E30" s="206"/>
      <c r="F30" s="206"/>
      <c r="G30" s="206"/>
      <c r="H30" s="206"/>
      <c r="I30" s="206"/>
      <c r="J30" s="206"/>
      <c r="K30" s="206"/>
      <c r="L30" s="206"/>
      <c r="M30" s="13"/>
      <c r="N30" s="29">
        <v>26592</v>
      </c>
      <c r="O30" s="29">
        <v>29346</v>
      </c>
      <c r="P30" s="29">
        <v>32783</v>
      </c>
      <c r="Q30" s="29">
        <v>31091</v>
      </c>
      <c r="R30" s="29">
        <v>34229</v>
      </c>
      <c r="S30" s="29">
        <v>36179</v>
      </c>
      <c r="T30" s="15">
        <v>38211</v>
      </c>
      <c r="U30" s="29">
        <v>38974</v>
      </c>
      <c r="V30" s="29">
        <v>40685</v>
      </c>
      <c r="W30" s="29">
        <v>42291</v>
      </c>
      <c r="X30" s="29">
        <v>44006</v>
      </c>
      <c r="Y30" s="29">
        <v>45917</v>
      </c>
      <c r="Z30" s="29">
        <v>48287</v>
      </c>
    </row>
    <row r="31" spans="1:26" ht="25.5">
      <c r="A31" s="176" t="s">
        <v>924</v>
      </c>
      <c r="B31" s="206"/>
      <c r="C31" s="206"/>
      <c r="D31" s="206"/>
      <c r="E31" s="206"/>
      <c r="F31" s="206"/>
      <c r="G31" s="206"/>
      <c r="H31" s="206"/>
      <c r="I31" s="206"/>
      <c r="J31" s="206"/>
      <c r="K31" s="206"/>
      <c r="L31" s="206"/>
      <c r="M31" s="13"/>
      <c r="N31" s="29">
        <v>3730</v>
      </c>
      <c r="O31" s="29">
        <v>4113</v>
      </c>
      <c r="P31" s="29">
        <v>4620</v>
      </c>
      <c r="Q31" s="29">
        <v>4348</v>
      </c>
      <c r="R31" s="29">
        <v>4717</v>
      </c>
      <c r="S31" s="29">
        <v>4855</v>
      </c>
      <c r="T31" s="15">
        <v>5000</v>
      </c>
      <c r="U31" s="29">
        <v>4948</v>
      </c>
      <c r="V31" s="29">
        <v>4951</v>
      </c>
      <c r="W31" s="29">
        <v>4943</v>
      </c>
      <c r="X31" s="29">
        <v>4900</v>
      </c>
      <c r="Y31" s="29">
        <v>4868</v>
      </c>
      <c r="Z31" s="29">
        <v>4919</v>
      </c>
    </row>
    <row r="32" spans="1:26" ht="12.75">
      <c r="A32" s="173" t="s">
        <v>925</v>
      </c>
      <c r="B32" s="206"/>
      <c r="C32" s="206"/>
      <c r="D32" s="206"/>
      <c r="E32" s="206"/>
      <c r="F32" s="206"/>
      <c r="G32" s="206"/>
      <c r="H32" s="206"/>
      <c r="I32" s="206"/>
      <c r="J32" s="206"/>
      <c r="K32" s="206"/>
      <c r="L32" s="206"/>
      <c r="M32" s="13"/>
      <c r="N32" s="29">
        <v>78021</v>
      </c>
      <c r="O32" s="29">
        <v>74643</v>
      </c>
      <c r="P32" s="29">
        <v>74234</v>
      </c>
      <c r="Q32" s="29">
        <v>57728</v>
      </c>
      <c r="R32" s="29">
        <v>54894</v>
      </c>
      <c r="S32" s="29">
        <v>50484</v>
      </c>
      <c r="T32" s="15">
        <v>49944</v>
      </c>
      <c r="U32" s="29">
        <v>44630</v>
      </c>
      <c r="V32" s="29">
        <v>43898</v>
      </c>
      <c r="W32" s="29">
        <v>43729</v>
      </c>
      <c r="X32" s="29">
        <v>42528</v>
      </c>
      <c r="Y32" s="29">
        <v>42348</v>
      </c>
      <c r="Z32" s="29">
        <v>43163</v>
      </c>
    </row>
    <row r="33" spans="1:26" ht="25.5">
      <c r="A33" s="173" t="s">
        <v>926</v>
      </c>
      <c r="B33" s="206"/>
      <c r="C33" s="206"/>
      <c r="D33" s="206"/>
      <c r="E33" s="206"/>
      <c r="F33" s="206"/>
      <c r="G33" s="206"/>
      <c r="H33" s="206"/>
      <c r="I33" s="206"/>
      <c r="J33" s="206"/>
      <c r="K33" s="206"/>
      <c r="L33" s="206"/>
      <c r="M33" s="13"/>
      <c r="N33" s="29">
        <v>30112</v>
      </c>
      <c r="O33" s="29">
        <v>32729</v>
      </c>
      <c r="P33" s="29">
        <v>35369</v>
      </c>
      <c r="Q33" s="29">
        <v>30378</v>
      </c>
      <c r="R33" s="29">
        <v>31678</v>
      </c>
      <c r="S33" s="29">
        <v>32165</v>
      </c>
      <c r="T33" s="15">
        <v>33609</v>
      </c>
      <c r="U33" s="29">
        <v>33147</v>
      </c>
      <c r="V33" s="29">
        <v>34229</v>
      </c>
      <c r="W33" s="29">
        <v>34960</v>
      </c>
      <c r="X33" s="29">
        <v>35233</v>
      </c>
      <c r="Y33" s="29">
        <v>35758</v>
      </c>
      <c r="Z33" s="29">
        <v>36695</v>
      </c>
    </row>
    <row r="34" spans="1:26" ht="12.75">
      <c r="A34" s="173" t="s">
        <v>927</v>
      </c>
      <c r="B34" s="206"/>
      <c r="C34" s="206"/>
      <c r="D34" s="206"/>
      <c r="E34" s="206"/>
      <c r="F34" s="206"/>
      <c r="G34" s="206"/>
      <c r="H34" s="206"/>
      <c r="I34" s="206"/>
      <c r="J34" s="206"/>
      <c r="K34" s="206"/>
      <c r="L34" s="206"/>
      <c r="M34" s="13"/>
      <c r="N34" s="29">
        <v>8700</v>
      </c>
      <c r="O34" s="29">
        <v>9197</v>
      </c>
      <c r="P34" s="29">
        <v>10000</v>
      </c>
      <c r="Q34" s="29">
        <v>9173</v>
      </c>
      <c r="R34" s="29">
        <v>9503</v>
      </c>
      <c r="S34" s="29">
        <v>9620</v>
      </c>
      <c r="T34" s="15">
        <v>9944</v>
      </c>
      <c r="U34" s="29">
        <v>9754</v>
      </c>
      <c r="V34" s="29">
        <v>9915</v>
      </c>
      <c r="W34" s="29">
        <v>9978</v>
      </c>
      <c r="X34" s="29">
        <v>9977</v>
      </c>
      <c r="Y34" s="29">
        <v>10028</v>
      </c>
      <c r="Z34" s="29">
        <v>10188</v>
      </c>
    </row>
    <row r="35" spans="1:26" ht="12.75">
      <c r="A35" s="173" t="s">
        <v>238</v>
      </c>
      <c r="B35" s="206"/>
      <c r="C35" s="206"/>
      <c r="D35" s="206"/>
      <c r="E35" s="206"/>
      <c r="F35" s="206"/>
      <c r="G35" s="206"/>
      <c r="H35" s="206"/>
      <c r="I35" s="206"/>
      <c r="J35" s="206"/>
      <c r="K35" s="206"/>
      <c r="L35" s="206"/>
      <c r="M35" s="13"/>
      <c r="N35" s="29"/>
      <c r="O35" s="29"/>
      <c r="P35" s="29"/>
      <c r="Q35" s="29"/>
      <c r="R35" s="29"/>
      <c r="S35" s="29"/>
      <c r="T35" s="15"/>
      <c r="U35" s="29"/>
      <c r="V35" s="29"/>
      <c r="X35" s="41"/>
      <c r="Y35" s="41"/>
      <c r="Z35" s="48"/>
    </row>
    <row r="36" spans="1:26" ht="25.5">
      <c r="A36" s="176" t="s">
        <v>928</v>
      </c>
      <c r="B36" s="206"/>
      <c r="C36" s="206"/>
      <c r="D36" s="206"/>
      <c r="E36" s="206"/>
      <c r="F36" s="206"/>
      <c r="G36" s="206"/>
      <c r="H36" s="206"/>
      <c r="I36" s="206"/>
      <c r="J36" s="206"/>
      <c r="K36" s="206"/>
      <c r="L36" s="206"/>
      <c r="M36" s="13"/>
      <c r="N36" s="29"/>
      <c r="O36" s="29">
        <v>3846</v>
      </c>
      <c r="P36" s="29">
        <v>4076</v>
      </c>
      <c r="Q36" s="29">
        <v>3585</v>
      </c>
      <c r="R36" s="29">
        <v>3632</v>
      </c>
      <c r="S36" s="29">
        <v>3576</v>
      </c>
      <c r="T36" s="15">
        <v>3644</v>
      </c>
      <c r="U36" s="29">
        <v>3535</v>
      </c>
      <c r="V36" s="29">
        <v>3557</v>
      </c>
      <c r="W36" s="29">
        <v>3646</v>
      </c>
      <c r="X36" s="29">
        <v>3607</v>
      </c>
      <c r="Y36" s="29">
        <v>3611</v>
      </c>
      <c r="Z36" s="29">
        <v>3666</v>
      </c>
    </row>
    <row r="37" spans="1:26" ht="25.5">
      <c r="A37" s="176" t="s">
        <v>929</v>
      </c>
      <c r="B37" s="206"/>
      <c r="C37" s="206"/>
      <c r="D37" s="206"/>
      <c r="E37" s="206"/>
      <c r="F37" s="206"/>
      <c r="G37" s="206"/>
      <c r="H37" s="206"/>
      <c r="I37" s="206"/>
      <c r="J37" s="206"/>
      <c r="K37" s="206"/>
      <c r="L37" s="206"/>
      <c r="M37" s="13"/>
      <c r="N37" s="29"/>
      <c r="O37" s="29">
        <v>5351</v>
      </c>
      <c r="P37" s="29">
        <v>5924</v>
      </c>
      <c r="Q37" s="29">
        <v>5588</v>
      </c>
      <c r="R37" s="29">
        <v>5871</v>
      </c>
      <c r="S37" s="29">
        <v>6044</v>
      </c>
      <c r="T37" s="15">
        <v>6300</v>
      </c>
      <c r="U37" s="29">
        <v>6219</v>
      </c>
      <c r="V37" s="29">
        <v>6358</v>
      </c>
      <c r="W37" s="29">
        <v>6332</v>
      </c>
      <c r="X37" s="29">
        <v>6370</v>
      </c>
      <c r="Y37" s="29">
        <v>6417</v>
      </c>
      <c r="Z37" s="29">
        <v>6522</v>
      </c>
    </row>
    <row r="38" spans="1:26" ht="12.75">
      <c r="A38" s="21" t="s">
        <v>817</v>
      </c>
      <c r="B38" s="206"/>
      <c r="C38" s="206"/>
      <c r="D38" s="206"/>
      <c r="E38" s="206"/>
      <c r="F38" s="206"/>
      <c r="G38" s="206"/>
      <c r="H38" s="206"/>
      <c r="I38" s="206"/>
      <c r="J38" s="206"/>
      <c r="K38" s="206"/>
      <c r="L38" s="206"/>
      <c r="M38" s="13"/>
      <c r="N38" s="29">
        <v>12697</v>
      </c>
      <c r="O38" s="29">
        <v>15291</v>
      </c>
      <c r="P38" s="29">
        <v>18586</v>
      </c>
      <c r="Q38" s="29">
        <v>21840</v>
      </c>
      <c r="R38" s="29">
        <v>24174</v>
      </c>
      <c r="S38" s="29">
        <v>26010</v>
      </c>
      <c r="T38" s="15">
        <v>28545</v>
      </c>
      <c r="U38" s="29">
        <v>30332</v>
      </c>
      <c r="V38" s="29">
        <v>31191</v>
      </c>
      <c r="W38" s="29">
        <v>31903</v>
      </c>
      <c r="X38" s="29">
        <v>32271</v>
      </c>
      <c r="Y38" s="29">
        <v>32582</v>
      </c>
      <c r="Z38" s="29">
        <v>32971</v>
      </c>
    </row>
    <row r="39" spans="1:26" ht="12.75">
      <c r="A39" s="21" t="s">
        <v>435</v>
      </c>
      <c r="B39" s="206"/>
      <c r="C39" s="206"/>
      <c r="D39" s="206"/>
      <c r="E39" s="206"/>
      <c r="F39" s="206"/>
      <c r="G39" s="206"/>
      <c r="H39" s="206"/>
      <c r="I39" s="206"/>
      <c r="J39" s="206"/>
      <c r="K39" s="206"/>
      <c r="L39" s="206"/>
      <c r="M39" s="13"/>
      <c r="N39" s="29">
        <v>301684</v>
      </c>
      <c r="O39" s="29">
        <v>333214</v>
      </c>
      <c r="P39" s="29">
        <v>371696</v>
      </c>
      <c r="Q39" s="29">
        <v>351751</v>
      </c>
      <c r="R39" s="29">
        <v>390495</v>
      </c>
      <c r="S39" s="29">
        <v>425967</v>
      </c>
      <c r="T39" s="15">
        <v>433706</v>
      </c>
      <c r="U39" s="29">
        <v>431812</v>
      </c>
      <c r="V39" s="29">
        <v>437684</v>
      </c>
      <c r="W39" s="29">
        <v>449475</v>
      </c>
      <c r="X39" s="29">
        <v>463812</v>
      </c>
      <c r="Y39" s="29">
        <v>483560</v>
      </c>
      <c r="Z39" s="29">
        <v>512376</v>
      </c>
    </row>
    <row r="40" spans="1:26" ht="39.75" customHeight="1">
      <c r="A40" s="21" t="s">
        <v>818</v>
      </c>
      <c r="B40" s="206"/>
      <c r="C40" s="206"/>
      <c r="D40" s="206"/>
      <c r="E40" s="206"/>
      <c r="F40" s="206"/>
      <c r="G40" s="206"/>
      <c r="H40" s="206"/>
      <c r="I40" s="206"/>
      <c r="J40" s="206"/>
      <c r="K40" s="206"/>
      <c r="L40" s="206"/>
      <c r="M40" s="13"/>
      <c r="N40" s="29">
        <v>1572747</v>
      </c>
      <c r="O40" s="29">
        <v>1682597</v>
      </c>
      <c r="P40" s="29">
        <v>1831401</v>
      </c>
      <c r="Q40" s="29">
        <v>1724292</v>
      </c>
      <c r="R40" s="29">
        <v>1807452</v>
      </c>
      <c r="S40" s="29">
        <v>1797630</v>
      </c>
      <c r="T40" s="15">
        <v>1846337</v>
      </c>
      <c r="U40" s="29">
        <v>1788473</v>
      </c>
      <c r="V40" s="29">
        <v>1799064</v>
      </c>
      <c r="W40" s="29">
        <v>1784593</v>
      </c>
      <c r="X40" s="29">
        <v>1711169</v>
      </c>
      <c r="Y40" s="29">
        <v>1697414</v>
      </c>
      <c r="Z40" s="29">
        <v>1754543</v>
      </c>
    </row>
    <row r="41" spans="1:26" ht="12.75">
      <c r="A41" s="21" t="s">
        <v>819</v>
      </c>
      <c r="B41" s="206"/>
      <c r="C41" s="206"/>
      <c r="D41" s="206"/>
      <c r="E41" s="206"/>
      <c r="F41" s="206"/>
      <c r="G41" s="206"/>
      <c r="H41" s="206"/>
      <c r="I41" s="206"/>
      <c r="J41" s="206"/>
      <c r="K41" s="206"/>
      <c r="L41" s="206"/>
      <c r="M41" s="13"/>
      <c r="N41" s="29">
        <v>71890</v>
      </c>
      <c r="O41" s="29">
        <v>73952</v>
      </c>
      <c r="P41" s="29">
        <v>79749</v>
      </c>
      <c r="Q41" s="29">
        <v>80928</v>
      </c>
      <c r="R41" s="29">
        <v>84728</v>
      </c>
      <c r="S41" s="29">
        <v>85945</v>
      </c>
      <c r="T41" s="15">
        <v>90667</v>
      </c>
      <c r="U41" s="29">
        <v>90843</v>
      </c>
      <c r="V41" s="29">
        <v>93153</v>
      </c>
      <c r="W41" s="29">
        <v>96426</v>
      </c>
      <c r="X41" s="29">
        <v>99329</v>
      </c>
      <c r="Y41" s="29">
        <v>104805</v>
      </c>
      <c r="Z41" s="29">
        <v>110607</v>
      </c>
    </row>
    <row r="42" spans="1:26" ht="12.75">
      <c r="A42" s="21" t="s">
        <v>930</v>
      </c>
      <c r="B42" s="206"/>
      <c r="C42" s="206"/>
      <c r="D42" s="206"/>
      <c r="E42" s="206"/>
      <c r="F42" s="206"/>
      <c r="G42" s="206"/>
      <c r="H42" s="206"/>
      <c r="I42" s="206"/>
      <c r="J42" s="206"/>
      <c r="K42" s="206"/>
      <c r="L42" s="206"/>
      <c r="M42" s="13"/>
      <c r="N42" s="29">
        <v>141473</v>
      </c>
      <c r="O42" s="29">
        <v>162229</v>
      </c>
      <c r="P42" s="29">
        <v>184487</v>
      </c>
      <c r="Q42" s="29">
        <v>193474</v>
      </c>
      <c r="R42" s="29">
        <v>214866</v>
      </c>
      <c r="S42" s="29">
        <v>238045</v>
      </c>
      <c r="T42" s="15">
        <v>254921</v>
      </c>
      <c r="U42" s="29">
        <v>266040</v>
      </c>
      <c r="V42" s="29">
        <v>278112</v>
      </c>
      <c r="W42" s="29">
        <v>288602</v>
      </c>
      <c r="X42" s="29">
        <v>300867</v>
      </c>
      <c r="Y42" s="29">
        <v>313444</v>
      </c>
      <c r="Z42" s="29">
        <v>330850</v>
      </c>
    </row>
    <row r="43" spans="1:26" ht="12.75">
      <c r="A43" s="24" t="s">
        <v>931</v>
      </c>
      <c r="B43" s="206"/>
      <c r="C43" s="206"/>
      <c r="D43" s="206"/>
      <c r="E43" s="206"/>
      <c r="F43" s="206"/>
      <c r="G43" s="206"/>
      <c r="H43" s="206"/>
      <c r="I43" s="206"/>
      <c r="J43" s="206"/>
      <c r="K43" s="206"/>
      <c r="L43" s="206"/>
      <c r="M43" s="13"/>
      <c r="N43" s="29">
        <v>19155</v>
      </c>
      <c r="O43" s="29">
        <v>20846</v>
      </c>
      <c r="P43" s="29">
        <v>22969</v>
      </c>
      <c r="Q43" s="29">
        <v>23809</v>
      </c>
      <c r="R43" s="29">
        <v>26070</v>
      </c>
      <c r="S43" s="29">
        <v>27439</v>
      </c>
      <c r="T43" s="15">
        <v>28851</v>
      </c>
      <c r="U43" s="29">
        <v>29139</v>
      </c>
      <c r="V43" s="29">
        <v>28618</v>
      </c>
      <c r="W43" s="11">
        <v>28317</v>
      </c>
      <c r="X43" s="29">
        <v>27711</v>
      </c>
      <c r="Y43" s="29">
        <v>27488</v>
      </c>
      <c r="Z43" s="29">
        <v>27359</v>
      </c>
    </row>
    <row r="44" spans="1:26" ht="12.75">
      <c r="A44" s="21" t="s">
        <v>932</v>
      </c>
      <c r="B44" s="206"/>
      <c r="C44" s="206"/>
      <c r="D44" s="206"/>
      <c r="E44" s="206"/>
      <c r="F44" s="206"/>
      <c r="G44" s="206"/>
      <c r="H44" s="206"/>
      <c r="I44" s="206"/>
      <c r="J44" s="206"/>
      <c r="K44" s="206"/>
      <c r="L44" s="206"/>
      <c r="M44" s="13"/>
      <c r="N44" s="29">
        <v>90246</v>
      </c>
      <c r="O44" s="29">
        <v>95385</v>
      </c>
      <c r="P44" s="29">
        <v>102453</v>
      </c>
      <c r="Q44" s="29">
        <v>94213</v>
      </c>
      <c r="R44" s="29">
        <v>98924</v>
      </c>
      <c r="S44" s="29">
        <v>101195</v>
      </c>
      <c r="T44" s="15">
        <v>104051</v>
      </c>
      <c r="U44" s="29">
        <v>101148</v>
      </c>
      <c r="V44" s="29">
        <v>102004</v>
      </c>
      <c r="W44" s="29">
        <v>102243</v>
      </c>
      <c r="X44" s="29">
        <v>101701</v>
      </c>
      <c r="Y44" s="29">
        <v>101542</v>
      </c>
      <c r="Z44" s="29">
        <v>102051</v>
      </c>
    </row>
    <row r="45" spans="1:26" ht="27.75" customHeight="1">
      <c r="A45" s="75" t="s">
        <v>822</v>
      </c>
      <c r="B45" s="206"/>
      <c r="C45" s="206"/>
      <c r="D45" s="206"/>
      <c r="E45" s="206"/>
      <c r="F45" s="206"/>
      <c r="G45" s="206"/>
      <c r="H45" s="206"/>
      <c r="I45" s="206"/>
      <c r="J45" s="206"/>
      <c r="K45" s="206"/>
      <c r="L45" s="206"/>
      <c r="M45" s="13"/>
      <c r="N45" s="29">
        <v>544496</v>
      </c>
      <c r="O45" s="29">
        <v>614230</v>
      </c>
      <c r="P45" s="29">
        <v>689787</v>
      </c>
      <c r="Q45" s="29">
        <v>658983</v>
      </c>
      <c r="R45" s="29">
        <v>709520</v>
      </c>
      <c r="S45" s="29">
        <v>775439</v>
      </c>
      <c r="T45" s="15">
        <v>834584</v>
      </c>
      <c r="U45" s="29">
        <v>864045</v>
      </c>
      <c r="V45" s="29">
        <v>892773</v>
      </c>
      <c r="W45" s="29">
        <v>913802</v>
      </c>
      <c r="X45" s="29">
        <v>924874</v>
      </c>
      <c r="Y45" s="29">
        <v>948368</v>
      </c>
      <c r="Z45" s="29">
        <v>985322</v>
      </c>
    </row>
    <row r="46" spans="1:26" ht="27" customHeight="1">
      <c r="A46" s="75" t="s">
        <v>933</v>
      </c>
      <c r="B46" s="206"/>
      <c r="C46" s="206"/>
      <c r="D46" s="206"/>
      <c r="E46" s="206"/>
      <c r="F46" s="206"/>
      <c r="G46" s="206"/>
      <c r="H46" s="206"/>
      <c r="I46" s="206"/>
      <c r="J46" s="206"/>
      <c r="K46" s="206"/>
      <c r="L46" s="206"/>
      <c r="M46" s="13"/>
      <c r="N46" s="29">
        <v>80601</v>
      </c>
      <c r="O46" s="29">
        <v>83400</v>
      </c>
      <c r="P46" s="29">
        <v>93261</v>
      </c>
      <c r="Q46" s="29">
        <v>100455</v>
      </c>
      <c r="R46" s="29">
        <v>99795</v>
      </c>
      <c r="S46" s="29">
        <v>100266</v>
      </c>
      <c r="T46" s="15">
        <v>98498</v>
      </c>
      <c r="U46" s="29">
        <v>94743</v>
      </c>
      <c r="V46" s="29">
        <v>91575</v>
      </c>
      <c r="W46" s="29">
        <v>88455</v>
      </c>
      <c r="X46" s="29">
        <v>94841</v>
      </c>
      <c r="Y46" s="29">
        <v>96131</v>
      </c>
      <c r="Z46" s="29">
        <v>96081</v>
      </c>
    </row>
    <row r="47" spans="1:26" ht="12.75">
      <c r="A47" s="21" t="s">
        <v>934</v>
      </c>
      <c r="B47" s="206"/>
      <c r="C47" s="206"/>
      <c r="D47" s="206"/>
      <c r="E47" s="206"/>
      <c r="F47" s="206"/>
      <c r="G47" s="206"/>
      <c r="H47" s="206"/>
      <c r="I47" s="206"/>
      <c r="J47" s="206"/>
      <c r="K47" s="206"/>
      <c r="L47" s="206"/>
      <c r="M47" s="13"/>
      <c r="N47" s="29">
        <v>167771</v>
      </c>
      <c r="O47" s="29">
        <v>170857</v>
      </c>
      <c r="P47" s="29">
        <v>171874</v>
      </c>
      <c r="Q47" s="29">
        <v>167525</v>
      </c>
      <c r="R47" s="29">
        <v>166202</v>
      </c>
      <c r="S47" s="29">
        <v>165175</v>
      </c>
      <c r="T47" s="15">
        <v>163647</v>
      </c>
      <c r="U47" s="29">
        <v>160403</v>
      </c>
      <c r="V47" s="29">
        <v>158158</v>
      </c>
      <c r="W47" s="29">
        <v>156344</v>
      </c>
      <c r="X47" s="29">
        <v>152719</v>
      </c>
      <c r="Y47" s="29">
        <v>149408</v>
      </c>
      <c r="Z47" s="29">
        <v>146569</v>
      </c>
    </row>
    <row r="48" spans="1:26" ht="12.75">
      <c r="A48" s="21" t="s">
        <v>825</v>
      </c>
      <c r="B48" s="206"/>
      <c r="C48" s="206"/>
      <c r="D48" s="206"/>
      <c r="E48" s="206"/>
      <c r="F48" s="206"/>
      <c r="G48" s="206"/>
      <c r="H48" s="206"/>
      <c r="I48" s="206"/>
      <c r="J48" s="206"/>
      <c r="K48" s="206"/>
      <c r="L48" s="206"/>
      <c r="M48" s="13"/>
      <c r="N48" s="29">
        <v>67467</v>
      </c>
      <c r="O48" s="29">
        <v>72570</v>
      </c>
      <c r="P48" s="29">
        <v>75760</v>
      </c>
      <c r="Q48" s="29">
        <v>73263</v>
      </c>
      <c r="R48" s="29">
        <v>75305</v>
      </c>
      <c r="S48" s="29">
        <v>75003</v>
      </c>
      <c r="T48" s="15">
        <v>77885</v>
      </c>
      <c r="U48" s="29">
        <v>78199</v>
      </c>
      <c r="V48" s="29">
        <v>80038</v>
      </c>
      <c r="W48" s="29">
        <v>80810</v>
      </c>
      <c r="X48" s="29">
        <v>81476</v>
      </c>
      <c r="Y48" s="29">
        <v>83232</v>
      </c>
      <c r="Z48" s="29">
        <v>85997</v>
      </c>
    </row>
    <row r="49" spans="1:26" ht="27.75" customHeight="1">
      <c r="A49" s="75" t="s">
        <v>935</v>
      </c>
      <c r="B49" s="206"/>
      <c r="C49" s="206"/>
      <c r="D49" s="206"/>
      <c r="E49" s="206"/>
      <c r="F49" s="206"/>
      <c r="G49" s="206"/>
      <c r="H49" s="206"/>
      <c r="I49" s="206"/>
      <c r="J49" s="206"/>
      <c r="K49" s="206"/>
      <c r="L49" s="206"/>
      <c r="N49" s="29">
        <v>324801</v>
      </c>
      <c r="O49" s="29">
        <v>333916</v>
      </c>
      <c r="P49" s="29">
        <v>346596</v>
      </c>
      <c r="Q49" s="29">
        <v>338105</v>
      </c>
      <c r="R49" s="29">
        <v>322324</v>
      </c>
      <c r="S49" s="29">
        <v>315739</v>
      </c>
      <c r="T49" s="15">
        <v>314997</v>
      </c>
      <c r="U49" s="29">
        <v>290876</v>
      </c>
      <c r="V49" s="29">
        <v>290672</v>
      </c>
      <c r="W49" s="29">
        <v>291713</v>
      </c>
      <c r="X49" s="29">
        <v>292957</v>
      </c>
      <c r="Y49" s="29">
        <v>294995</v>
      </c>
      <c r="Z49" s="29">
        <v>298860</v>
      </c>
    </row>
    <row r="50" spans="1:26" ht="41.25">
      <c r="A50" s="31" t="s">
        <v>936</v>
      </c>
      <c r="B50" s="206"/>
      <c r="C50" s="206"/>
      <c r="D50" s="206"/>
      <c r="E50" s="206"/>
      <c r="F50" s="206"/>
      <c r="G50" s="206"/>
      <c r="H50" s="206"/>
      <c r="I50" s="206"/>
      <c r="J50" s="206"/>
      <c r="K50" s="206"/>
      <c r="L50" s="206"/>
      <c r="M50" s="29"/>
      <c r="N50" s="29"/>
      <c r="P50" s="29">
        <v>36459.5</v>
      </c>
      <c r="Q50" s="29">
        <v>46950.4</v>
      </c>
      <c r="R50" s="29">
        <v>59795.2</v>
      </c>
      <c r="S50" s="29">
        <v>74180.9</v>
      </c>
      <c r="T50" s="22">
        <v>67434.741284</v>
      </c>
      <c r="U50" s="22">
        <v>81196.1</v>
      </c>
      <c r="V50" s="18">
        <v>99978.36586636</v>
      </c>
      <c r="W50" s="18">
        <v>111582</v>
      </c>
      <c r="X50" s="23">
        <v>114625.66638857001</v>
      </c>
      <c r="Y50" s="208">
        <v>129195</v>
      </c>
      <c r="Z50" s="208">
        <v>141547.3</v>
      </c>
    </row>
    <row r="51" spans="1:26" ht="15">
      <c r="A51" s="31" t="s">
        <v>937</v>
      </c>
      <c r="B51" s="206"/>
      <c r="C51" s="206"/>
      <c r="D51" s="206"/>
      <c r="E51" s="206"/>
      <c r="F51" s="206"/>
      <c r="G51" s="206"/>
      <c r="H51" s="206"/>
      <c r="I51" s="206"/>
      <c r="J51" s="206"/>
      <c r="K51" s="206"/>
      <c r="L51" s="206"/>
      <c r="M51" s="29"/>
      <c r="N51" s="29"/>
      <c r="P51" s="29"/>
      <c r="Q51" s="29"/>
      <c r="R51" s="29"/>
      <c r="S51" s="29"/>
      <c r="T51" s="132"/>
      <c r="U51" s="67"/>
      <c r="V51" s="7"/>
      <c r="W51" s="18"/>
      <c r="X51" s="209"/>
      <c r="Y51" s="208"/>
      <c r="Z51" s="208"/>
    </row>
    <row r="52" spans="1:26" ht="12.75">
      <c r="A52" s="21" t="s">
        <v>910</v>
      </c>
      <c r="B52" s="206"/>
      <c r="C52" s="206"/>
      <c r="D52" s="206"/>
      <c r="E52" s="206"/>
      <c r="F52" s="206"/>
      <c r="G52" s="206"/>
      <c r="H52" s="206"/>
      <c r="I52" s="206"/>
      <c r="J52" s="206"/>
      <c r="K52" s="206"/>
      <c r="L52" s="206"/>
      <c r="M52" s="29"/>
      <c r="N52" s="29"/>
      <c r="P52" s="29">
        <v>565.4</v>
      </c>
      <c r="Q52" s="29">
        <v>636.6</v>
      </c>
      <c r="R52" s="29">
        <v>829.6</v>
      </c>
      <c r="S52" s="29">
        <v>982.8</v>
      </c>
      <c r="T52" s="132">
        <v>1032.4913525</v>
      </c>
      <c r="U52" s="90">
        <v>1150.3</v>
      </c>
      <c r="V52" s="18">
        <v>1332.60461173</v>
      </c>
      <c r="W52" s="18">
        <v>1495.6</v>
      </c>
      <c r="X52" s="18">
        <v>1572.63626322</v>
      </c>
      <c r="Y52" s="208">
        <v>1891.7</v>
      </c>
      <c r="Z52" s="208">
        <v>2345.3</v>
      </c>
    </row>
    <row r="53" spans="1:26" ht="12.75">
      <c r="A53" s="21" t="s">
        <v>911</v>
      </c>
      <c r="B53" s="206"/>
      <c r="C53" s="206"/>
      <c r="D53" s="206"/>
      <c r="E53" s="206"/>
      <c r="F53" s="206"/>
      <c r="G53" s="206"/>
      <c r="H53" s="206"/>
      <c r="I53" s="206"/>
      <c r="J53" s="206"/>
      <c r="K53" s="206"/>
      <c r="L53" s="206"/>
      <c r="M53" s="29"/>
      <c r="N53" s="29"/>
      <c r="P53" s="29">
        <v>54.3</v>
      </c>
      <c r="Q53" s="29">
        <v>84.1</v>
      </c>
      <c r="R53" s="29">
        <v>106.2</v>
      </c>
      <c r="S53" s="29">
        <v>89.5</v>
      </c>
      <c r="T53" s="132">
        <v>101.4583165</v>
      </c>
      <c r="U53" s="90">
        <v>108.3</v>
      </c>
      <c r="V53" s="18">
        <v>128.72837004000002</v>
      </c>
      <c r="W53" s="18">
        <v>136</v>
      </c>
      <c r="X53" s="18">
        <v>137.88393413999998</v>
      </c>
      <c r="Y53" s="208">
        <v>170.1</v>
      </c>
      <c r="Z53" s="208">
        <v>269.9</v>
      </c>
    </row>
    <row r="54" spans="1:26" ht="12.75">
      <c r="A54" s="21" t="s">
        <v>446</v>
      </c>
      <c r="B54" s="206"/>
      <c r="C54" s="206"/>
      <c r="D54" s="206"/>
      <c r="E54" s="206"/>
      <c r="F54" s="206"/>
      <c r="G54" s="206"/>
      <c r="H54" s="206"/>
      <c r="I54" s="206"/>
      <c r="J54" s="206"/>
      <c r="K54" s="206"/>
      <c r="L54" s="206"/>
      <c r="M54" s="29"/>
      <c r="N54" s="29"/>
      <c r="P54" s="29">
        <v>3150.9</v>
      </c>
      <c r="Q54" s="29">
        <v>3679.5</v>
      </c>
      <c r="R54" s="29">
        <v>4174.7</v>
      </c>
      <c r="S54" s="29">
        <v>5049.7</v>
      </c>
      <c r="T54" s="132">
        <v>4795.2936107</v>
      </c>
      <c r="U54" s="90">
        <v>6248.7</v>
      </c>
      <c r="V54" s="18">
        <v>8266.98757916</v>
      </c>
      <c r="W54" s="18">
        <v>8906.1</v>
      </c>
      <c r="X54" s="18">
        <v>9176.47555226</v>
      </c>
      <c r="Y54" s="208">
        <v>9777.3</v>
      </c>
      <c r="Z54" s="208">
        <v>11339.1</v>
      </c>
    </row>
    <row r="55" spans="1:26" ht="15">
      <c r="A55" s="24" t="s">
        <v>238</v>
      </c>
      <c r="B55" s="206"/>
      <c r="C55" s="206"/>
      <c r="D55" s="206"/>
      <c r="E55" s="206"/>
      <c r="F55" s="206"/>
      <c r="G55" s="206"/>
      <c r="H55" s="206"/>
      <c r="I55" s="206"/>
      <c r="J55" s="206"/>
      <c r="K55" s="206"/>
      <c r="L55" s="206"/>
      <c r="M55" s="29"/>
      <c r="N55" s="29"/>
      <c r="P55" s="29"/>
      <c r="Q55" s="29"/>
      <c r="R55" s="29"/>
      <c r="S55" s="29"/>
      <c r="T55" s="132"/>
      <c r="U55" s="159"/>
      <c r="V55" s="7"/>
      <c r="W55" s="18"/>
      <c r="X55" s="209"/>
      <c r="Y55" s="208"/>
      <c r="Z55" s="208"/>
    </row>
    <row r="56" spans="1:26" ht="12.75">
      <c r="A56" s="24" t="s">
        <v>912</v>
      </c>
      <c r="B56" s="206"/>
      <c r="C56" s="206"/>
      <c r="D56" s="206"/>
      <c r="E56" s="206"/>
      <c r="F56" s="206"/>
      <c r="G56" s="206"/>
      <c r="H56" s="206"/>
      <c r="I56" s="206"/>
      <c r="J56" s="206"/>
      <c r="K56" s="206"/>
      <c r="L56" s="206"/>
      <c r="M56" s="29"/>
      <c r="N56" s="29"/>
      <c r="P56" s="29">
        <v>2751.8</v>
      </c>
      <c r="Q56" s="29">
        <v>3225.8</v>
      </c>
      <c r="R56" s="22">
        <v>3645</v>
      </c>
      <c r="S56" s="29">
        <v>4387.9</v>
      </c>
      <c r="T56" s="132">
        <v>4217.3225407</v>
      </c>
      <c r="U56" s="90">
        <v>5424.9</v>
      </c>
      <c r="V56" s="18">
        <v>7169.833539560001</v>
      </c>
      <c r="W56" s="18">
        <v>7723.1</v>
      </c>
      <c r="X56" s="18">
        <v>8036.57723707</v>
      </c>
      <c r="Y56" s="208">
        <v>8605.9</v>
      </c>
      <c r="Z56" s="208">
        <v>9991.3</v>
      </c>
    </row>
    <row r="57" spans="1:26" ht="25.5">
      <c r="A57" s="24" t="s">
        <v>913</v>
      </c>
      <c r="B57" s="206"/>
      <c r="C57" s="206"/>
      <c r="D57" s="206"/>
      <c r="E57" s="206"/>
      <c r="F57" s="206"/>
      <c r="G57" s="206"/>
      <c r="H57" s="206"/>
      <c r="I57" s="206"/>
      <c r="J57" s="206"/>
      <c r="K57" s="206"/>
      <c r="L57" s="206"/>
      <c r="M57" s="29"/>
      <c r="N57" s="29"/>
      <c r="P57" s="29">
        <v>399.1</v>
      </c>
      <c r="Q57" s="29">
        <v>453.7</v>
      </c>
      <c r="R57" s="29">
        <v>529.6</v>
      </c>
      <c r="S57" s="29">
        <v>661.8</v>
      </c>
      <c r="T57" s="132">
        <v>577.97107</v>
      </c>
      <c r="U57" s="90">
        <v>823.8</v>
      </c>
      <c r="V57" s="18">
        <v>1097.15403956</v>
      </c>
      <c r="W57" s="18">
        <v>1183</v>
      </c>
      <c r="X57" s="18">
        <v>1139.89831514</v>
      </c>
      <c r="Y57" s="208">
        <v>1171.5</v>
      </c>
      <c r="Z57" s="208">
        <v>1347.7</v>
      </c>
    </row>
    <row r="58" spans="1:26" ht="12.75">
      <c r="A58" s="49" t="s">
        <v>433</v>
      </c>
      <c r="B58" s="206"/>
      <c r="C58" s="206"/>
      <c r="D58" s="206"/>
      <c r="E58" s="206"/>
      <c r="F58" s="206"/>
      <c r="G58" s="206"/>
      <c r="H58" s="206"/>
      <c r="I58" s="206"/>
      <c r="J58" s="206"/>
      <c r="K58" s="206"/>
      <c r="L58" s="206"/>
      <c r="M58" s="29"/>
      <c r="N58" s="29"/>
      <c r="P58" s="29">
        <v>9777.5</v>
      </c>
      <c r="Q58" s="29">
        <v>11785.2</v>
      </c>
      <c r="R58" s="29">
        <v>13962.6</v>
      </c>
      <c r="S58" s="29">
        <v>17113.7</v>
      </c>
      <c r="T58" s="132">
        <v>14423.316793</v>
      </c>
      <c r="U58" s="90">
        <v>18761.4</v>
      </c>
      <c r="V58" s="18">
        <v>23939.990500779997</v>
      </c>
      <c r="W58" s="18">
        <v>26308.3</v>
      </c>
      <c r="X58" s="18">
        <v>29520.08469686</v>
      </c>
      <c r="Y58" s="208">
        <v>32019.6</v>
      </c>
      <c r="Z58" s="208">
        <v>34687.2</v>
      </c>
    </row>
    <row r="59" spans="1:26" ht="12.75">
      <c r="A59" s="24" t="s">
        <v>238</v>
      </c>
      <c r="B59" s="206"/>
      <c r="C59" s="206"/>
      <c r="D59" s="206"/>
      <c r="E59" s="206"/>
      <c r="F59" s="206"/>
      <c r="G59" s="206"/>
      <c r="H59" s="206"/>
      <c r="I59" s="206"/>
      <c r="J59" s="206"/>
      <c r="K59" s="206"/>
      <c r="L59" s="206"/>
      <c r="M59" s="29"/>
      <c r="N59" s="29"/>
      <c r="O59" s="29"/>
      <c r="P59" s="29"/>
      <c r="Q59" s="29"/>
      <c r="R59" s="29"/>
      <c r="T59" s="132"/>
      <c r="U59" s="159"/>
      <c r="V59" s="48"/>
      <c r="W59" s="48"/>
      <c r="X59" s="18"/>
      <c r="Y59" s="210"/>
      <c r="Z59" s="208"/>
    </row>
    <row r="60" spans="1:26" ht="25.5">
      <c r="A60" s="173" t="s">
        <v>914</v>
      </c>
      <c r="B60" s="206"/>
      <c r="C60" s="206"/>
      <c r="D60" s="206"/>
      <c r="E60" s="206"/>
      <c r="F60" s="206"/>
      <c r="G60" s="206"/>
      <c r="H60" s="206"/>
      <c r="I60" s="206"/>
      <c r="J60" s="206"/>
      <c r="K60" s="206"/>
      <c r="L60" s="206"/>
      <c r="M60" s="29"/>
      <c r="N60" s="29"/>
      <c r="P60" s="29">
        <v>1464.3</v>
      </c>
      <c r="Q60" s="29">
        <v>1719.1</v>
      </c>
      <c r="R60" s="29">
        <v>2139.7</v>
      </c>
      <c r="S60" s="29">
        <v>2710.7</v>
      </c>
      <c r="T60" s="132">
        <v>2790.2163256</v>
      </c>
      <c r="U60" s="90">
        <v>3094</v>
      </c>
      <c r="V60" s="18">
        <v>3578.6652950300004</v>
      </c>
      <c r="W60" s="18">
        <v>3990.8</v>
      </c>
      <c r="X60" s="18">
        <v>4216.67273181</v>
      </c>
      <c r="Y60" s="208">
        <v>4675.6</v>
      </c>
      <c r="Z60" s="208">
        <v>5526.3</v>
      </c>
    </row>
    <row r="61" spans="1:26" ht="13.5" customHeight="1">
      <c r="A61" s="173" t="s">
        <v>915</v>
      </c>
      <c r="B61" s="206"/>
      <c r="C61" s="206"/>
      <c r="D61" s="206"/>
      <c r="E61" s="206"/>
      <c r="F61" s="206"/>
      <c r="G61" s="206"/>
      <c r="H61" s="206"/>
      <c r="I61" s="206"/>
      <c r="J61" s="206"/>
      <c r="K61" s="206"/>
      <c r="L61" s="206"/>
      <c r="M61" s="29"/>
      <c r="N61" s="29"/>
      <c r="P61" s="29">
        <v>111.7</v>
      </c>
      <c r="Q61" s="29">
        <v>157.5</v>
      </c>
      <c r="R61" s="29">
        <v>153.2</v>
      </c>
      <c r="S61" s="29">
        <v>171.1</v>
      </c>
      <c r="T61" s="132">
        <v>163.85857</v>
      </c>
      <c r="U61" s="90">
        <v>198.8</v>
      </c>
      <c r="V61" s="18">
        <v>240.47429232</v>
      </c>
      <c r="W61" s="18">
        <v>256.9</v>
      </c>
      <c r="X61" s="18">
        <v>298.0094285</v>
      </c>
      <c r="Y61" s="208">
        <v>286.5</v>
      </c>
      <c r="Z61" s="208">
        <v>317.2</v>
      </c>
    </row>
    <row r="62" spans="1:26" ht="15" customHeight="1">
      <c r="A62" s="24" t="s">
        <v>916</v>
      </c>
      <c r="B62" s="206"/>
      <c r="C62" s="206"/>
      <c r="D62" s="206"/>
      <c r="E62" s="206"/>
      <c r="F62" s="206"/>
      <c r="G62" s="206"/>
      <c r="H62" s="206"/>
      <c r="I62" s="206"/>
      <c r="J62" s="206"/>
      <c r="K62" s="206"/>
      <c r="L62" s="206"/>
      <c r="M62" s="29"/>
      <c r="N62" s="29"/>
      <c r="P62" s="22">
        <v>24</v>
      </c>
      <c r="Q62" s="29">
        <v>28.6</v>
      </c>
      <c r="R62" s="29">
        <v>34.9</v>
      </c>
      <c r="S62" s="29">
        <v>34.5</v>
      </c>
      <c r="T62" s="132">
        <v>36.4413414</v>
      </c>
      <c r="U62" s="90">
        <v>43.7</v>
      </c>
      <c r="V62" s="18">
        <v>51.39047168</v>
      </c>
      <c r="W62" s="18">
        <v>49.8</v>
      </c>
      <c r="X62" s="18">
        <v>51.62394959</v>
      </c>
      <c r="Y62" s="208">
        <v>47.3</v>
      </c>
      <c r="Z62" s="208">
        <v>53.9</v>
      </c>
    </row>
    <row r="63" spans="1:26" ht="12.75">
      <c r="A63" s="173" t="s">
        <v>917</v>
      </c>
      <c r="B63" s="206"/>
      <c r="C63" s="206"/>
      <c r="D63" s="206"/>
      <c r="E63" s="206"/>
      <c r="F63" s="206"/>
      <c r="G63" s="206"/>
      <c r="H63" s="206"/>
      <c r="I63" s="206"/>
      <c r="J63" s="206"/>
      <c r="K63" s="206"/>
      <c r="L63" s="206"/>
      <c r="M63" s="29"/>
      <c r="N63" s="29"/>
      <c r="P63" s="29">
        <v>146.7</v>
      </c>
      <c r="Q63" s="22">
        <v>167</v>
      </c>
      <c r="R63" s="29">
        <v>219.3</v>
      </c>
      <c r="S63" s="29">
        <v>240.7</v>
      </c>
      <c r="T63" s="132">
        <v>187.6859355</v>
      </c>
      <c r="U63" s="90">
        <v>226.4</v>
      </c>
      <c r="V63" s="18">
        <v>281.79072298</v>
      </c>
      <c r="W63" s="18">
        <v>308.6</v>
      </c>
      <c r="X63" s="18">
        <v>327.96372641000005</v>
      </c>
      <c r="Y63" s="208">
        <v>378.1</v>
      </c>
      <c r="Z63" s="208">
        <v>435.4</v>
      </c>
    </row>
    <row r="64" spans="1:26" ht="25.5">
      <c r="A64" s="173" t="s">
        <v>918</v>
      </c>
      <c r="B64" s="206"/>
      <c r="C64" s="206"/>
      <c r="D64" s="206"/>
      <c r="E64" s="206"/>
      <c r="F64" s="206"/>
      <c r="G64" s="206"/>
      <c r="H64" s="206"/>
      <c r="I64" s="206"/>
      <c r="J64" s="206"/>
      <c r="K64" s="206"/>
      <c r="L64" s="206"/>
      <c r="M64" s="29"/>
      <c r="N64" s="29"/>
      <c r="P64" s="29">
        <v>292.2</v>
      </c>
      <c r="Q64" s="29">
        <v>389.8</v>
      </c>
      <c r="R64" s="29">
        <v>449.7</v>
      </c>
      <c r="S64" s="29">
        <v>589.4</v>
      </c>
      <c r="T64" s="132">
        <v>477.0251652</v>
      </c>
      <c r="U64" s="90">
        <v>575.8</v>
      </c>
      <c r="V64" s="18">
        <v>724.8145941900001</v>
      </c>
      <c r="W64" s="18">
        <v>827.7</v>
      </c>
      <c r="X64" s="18">
        <v>893.80188964</v>
      </c>
      <c r="Y64" s="208">
        <v>960.5</v>
      </c>
      <c r="Z64" s="208">
        <v>1116.2</v>
      </c>
    </row>
    <row r="65" spans="1:26" ht="15" customHeight="1">
      <c r="A65" s="24" t="s">
        <v>919</v>
      </c>
      <c r="B65" s="206"/>
      <c r="C65" s="206"/>
      <c r="D65" s="206"/>
      <c r="E65" s="206"/>
      <c r="F65" s="206"/>
      <c r="G65" s="206"/>
      <c r="H65" s="206"/>
      <c r="I65" s="206"/>
      <c r="J65" s="206"/>
      <c r="K65" s="206"/>
      <c r="L65" s="206"/>
      <c r="M65" s="29"/>
      <c r="N65" s="29"/>
      <c r="P65" s="29">
        <v>2409.6</v>
      </c>
      <c r="Q65" s="29">
        <v>2413.2</v>
      </c>
      <c r="R65" s="29">
        <v>2107.5</v>
      </c>
      <c r="S65" s="29">
        <v>2725.2</v>
      </c>
      <c r="T65" s="22">
        <v>2748.736405</v>
      </c>
      <c r="U65" s="90">
        <v>4036.4</v>
      </c>
      <c r="V65" s="18">
        <v>5607.93600448</v>
      </c>
      <c r="W65" s="18">
        <v>6260.6</v>
      </c>
      <c r="X65" s="18">
        <v>8648.908507389999</v>
      </c>
      <c r="Y65" s="208">
        <v>9564.1</v>
      </c>
      <c r="Z65" s="208">
        <v>9287</v>
      </c>
    </row>
    <row r="66" spans="1:26" ht="12.75">
      <c r="A66" s="173" t="s">
        <v>920</v>
      </c>
      <c r="B66" s="206"/>
      <c r="C66" s="206"/>
      <c r="D66" s="206"/>
      <c r="E66" s="206"/>
      <c r="F66" s="206"/>
      <c r="G66" s="206"/>
      <c r="H66" s="206"/>
      <c r="I66" s="206"/>
      <c r="J66" s="206"/>
      <c r="K66" s="206"/>
      <c r="L66" s="206"/>
      <c r="M66" s="29"/>
      <c r="N66" s="29"/>
      <c r="P66" s="29">
        <v>570.1</v>
      </c>
      <c r="Q66" s="22">
        <v>712</v>
      </c>
      <c r="R66" s="29">
        <v>849.2</v>
      </c>
      <c r="S66" s="29">
        <v>1178.4</v>
      </c>
      <c r="T66" s="132">
        <v>1041.3899533</v>
      </c>
      <c r="U66" s="90">
        <v>1361.2</v>
      </c>
      <c r="V66" s="18">
        <v>1778.83802477</v>
      </c>
      <c r="W66" s="18">
        <v>1890.9</v>
      </c>
      <c r="X66" s="18">
        <v>2010.2003386400002</v>
      </c>
      <c r="Y66" s="208">
        <v>2079.3</v>
      </c>
      <c r="Z66" s="208">
        <v>2649.9</v>
      </c>
    </row>
    <row r="67" spans="1:26" ht="12.75">
      <c r="A67" s="173" t="s">
        <v>921</v>
      </c>
      <c r="B67" s="206"/>
      <c r="C67" s="206"/>
      <c r="D67" s="206"/>
      <c r="E67" s="206"/>
      <c r="F67" s="206"/>
      <c r="G67" s="206"/>
      <c r="H67" s="206"/>
      <c r="I67" s="206"/>
      <c r="J67" s="206"/>
      <c r="K67" s="206"/>
      <c r="L67" s="206"/>
      <c r="M67" s="29"/>
      <c r="N67" s="29"/>
      <c r="P67" s="29">
        <v>183.2</v>
      </c>
      <c r="Q67" s="29">
        <v>251.5</v>
      </c>
      <c r="R67" s="29">
        <v>395.3</v>
      </c>
      <c r="S67" s="29">
        <v>424.5</v>
      </c>
      <c r="T67" s="132">
        <v>355.8039091</v>
      </c>
      <c r="U67" s="90">
        <v>494.4</v>
      </c>
      <c r="V67" s="18">
        <v>647.89979373</v>
      </c>
      <c r="W67" s="18">
        <v>704.3</v>
      </c>
      <c r="X67" s="18">
        <v>684.13342586</v>
      </c>
      <c r="Y67" s="208">
        <v>685.7</v>
      </c>
      <c r="Z67" s="208">
        <v>800.8</v>
      </c>
    </row>
    <row r="68" spans="1:26" ht="12.75">
      <c r="A68" s="173" t="s">
        <v>922</v>
      </c>
      <c r="B68" s="206"/>
      <c r="C68" s="206"/>
      <c r="D68" s="206"/>
      <c r="E68" s="206"/>
      <c r="F68" s="206"/>
      <c r="G68" s="206"/>
      <c r="H68" s="206"/>
      <c r="I68" s="206"/>
      <c r="J68" s="206"/>
      <c r="K68" s="206"/>
      <c r="L68" s="206"/>
      <c r="M68" s="29"/>
      <c r="N68" s="29"/>
      <c r="P68" s="29">
        <v>373.7</v>
      </c>
      <c r="Q68" s="29">
        <v>551.6</v>
      </c>
      <c r="R68" s="29">
        <v>831.5</v>
      </c>
      <c r="S68" s="22">
        <v>1027</v>
      </c>
      <c r="T68" s="132">
        <v>702.9742597000001</v>
      </c>
      <c r="U68" s="90">
        <v>821</v>
      </c>
      <c r="V68" s="18">
        <v>1049.20789438</v>
      </c>
      <c r="W68" s="18">
        <v>1182.1</v>
      </c>
      <c r="X68" s="18">
        <v>1246.68344417</v>
      </c>
      <c r="Y68" s="208">
        <v>1283.6</v>
      </c>
      <c r="Z68" s="208">
        <v>1240.6</v>
      </c>
    </row>
    <row r="69" spans="1:26" ht="25.5">
      <c r="A69" s="173" t="s">
        <v>923</v>
      </c>
      <c r="B69" s="206"/>
      <c r="C69" s="206"/>
      <c r="D69" s="206"/>
      <c r="E69" s="206"/>
      <c r="F69" s="206"/>
      <c r="G69" s="206"/>
      <c r="H69" s="206"/>
      <c r="I69" s="206"/>
      <c r="J69" s="206"/>
      <c r="K69" s="206"/>
      <c r="L69" s="206"/>
      <c r="M69" s="29"/>
      <c r="N69" s="29"/>
      <c r="P69" s="29">
        <v>1868.3</v>
      </c>
      <c r="Q69" s="22">
        <v>2445</v>
      </c>
      <c r="R69" s="29">
        <v>2955.7</v>
      </c>
      <c r="S69" s="29">
        <v>3410.8</v>
      </c>
      <c r="T69" s="132">
        <v>2410.4645964</v>
      </c>
      <c r="U69" s="90">
        <v>3352.9</v>
      </c>
      <c r="V69" s="18">
        <v>4079.7077835</v>
      </c>
      <c r="W69" s="18">
        <v>4047.1</v>
      </c>
      <c r="X69" s="18">
        <v>3965.04900666</v>
      </c>
      <c r="Y69" s="208">
        <v>4582.1</v>
      </c>
      <c r="Z69" s="208">
        <v>5337.7</v>
      </c>
    </row>
    <row r="70" spans="1:26" ht="25.5">
      <c r="A70" s="176" t="s">
        <v>924</v>
      </c>
      <c r="B70" s="206"/>
      <c r="C70" s="206"/>
      <c r="D70" s="206"/>
      <c r="E70" s="206"/>
      <c r="F70" s="206"/>
      <c r="G70" s="206"/>
      <c r="H70" s="206"/>
      <c r="I70" s="206"/>
      <c r="J70" s="206"/>
      <c r="K70" s="206"/>
      <c r="L70" s="206"/>
      <c r="M70" s="29"/>
      <c r="N70" s="29"/>
      <c r="P70" s="29">
        <v>1626.8</v>
      </c>
      <c r="Q70" s="29">
        <v>2081.7</v>
      </c>
      <c r="R70" s="29">
        <v>2514.8</v>
      </c>
      <c r="S70" s="22">
        <v>2846</v>
      </c>
      <c r="T70" s="132">
        <v>1957.7227156</v>
      </c>
      <c r="U70" s="90">
        <v>2806.1</v>
      </c>
      <c r="V70" s="18">
        <v>3360.55933388</v>
      </c>
      <c r="W70" s="18">
        <v>3272.1</v>
      </c>
      <c r="X70" s="18">
        <v>3198.14375794</v>
      </c>
      <c r="Y70" s="208">
        <v>3742.7</v>
      </c>
      <c r="Z70" s="208">
        <v>4405.487171</v>
      </c>
    </row>
    <row r="71" spans="1:26" ht="13.5" customHeight="1">
      <c r="A71" s="173" t="s">
        <v>925</v>
      </c>
      <c r="B71" s="206"/>
      <c r="C71" s="206"/>
      <c r="D71" s="206"/>
      <c r="E71" s="206"/>
      <c r="F71" s="206"/>
      <c r="G71" s="206"/>
      <c r="H71" s="206"/>
      <c r="I71" s="206"/>
      <c r="J71" s="206"/>
      <c r="K71" s="206"/>
      <c r="L71" s="206"/>
      <c r="M71" s="29"/>
      <c r="N71" s="29"/>
      <c r="P71" s="29">
        <v>504.6</v>
      </c>
      <c r="Q71" s="29">
        <v>607.5</v>
      </c>
      <c r="R71" s="29">
        <v>829.8</v>
      </c>
      <c r="S71" s="29">
        <v>1027.8</v>
      </c>
      <c r="T71" s="132">
        <v>840.1269782</v>
      </c>
      <c r="U71" s="90">
        <v>1021.3</v>
      </c>
      <c r="V71" s="18">
        <v>1260.6334325</v>
      </c>
      <c r="W71" s="18">
        <v>1420.7</v>
      </c>
      <c r="X71" s="18">
        <v>1425.01796748</v>
      </c>
      <c r="Y71" s="208">
        <v>1487.3</v>
      </c>
      <c r="Z71" s="208">
        <v>1509</v>
      </c>
    </row>
    <row r="72" spans="1:26" ht="25.5">
      <c r="A72" s="173" t="s">
        <v>926</v>
      </c>
      <c r="B72" s="206"/>
      <c r="C72" s="206"/>
      <c r="D72" s="206"/>
      <c r="E72" s="206"/>
      <c r="F72" s="206"/>
      <c r="G72" s="206"/>
      <c r="H72" s="206"/>
      <c r="I72" s="206"/>
      <c r="J72" s="206"/>
      <c r="K72" s="206"/>
      <c r="L72" s="206"/>
      <c r="M72" s="29"/>
      <c r="N72" s="29"/>
      <c r="P72" s="29">
        <v>468.1</v>
      </c>
      <c r="Q72" s="29">
        <v>656.7</v>
      </c>
      <c r="R72" s="29">
        <v>822.1</v>
      </c>
      <c r="S72" s="29">
        <v>935.7</v>
      </c>
      <c r="T72" s="132">
        <v>760.1050176</v>
      </c>
      <c r="U72" s="90">
        <v>982.5</v>
      </c>
      <c r="V72" s="18">
        <v>1192.46039955</v>
      </c>
      <c r="W72" s="18">
        <v>1329.2</v>
      </c>
      <c r="X72" s="18">
        <v>1315.3662931099998</v>
      </c>
      <c r="Y72" s="208">
        <v>1516.4</v>
      </c>
      <c r="Z72" s="208">
        <v>1733.7</v>
      </c>
    </row>
    <row r="73" spans="1:26" ht="12.75">
      <c r="A73" s="173" t="s">
        <v>927</v>
      </c>
      <c r="B73" s="206"/>
      <c r="C73" s="206"/>
      <c r="D73" s="206"/>
      <c r="E73" s="206"/>
      <c r="F73" s="206"/>
      <c r="G73" s="206"/>
      <c r="H73" s="206"/>
      <c r="I73" s="206"/>
      <c r="J73" s="206"/>
      <c r="K73" s="206"/>
      <c r="L73" s="206"/>
      <c r="M73" s="29"/>
      <c r="N73" s="29"/>
      <c r="P73" s="29">
        <v>909.3</v>
      </c>
      <c r="Q73" s="29">
        <v>1112.9</v>
      </c>
      <c r="R73" s="29">
        <v>1467.8</v>
      </c>
      <c r="S73" s="29">
        <v>1718.4</v>
      </c>
      <c r="T73" s="132">
        <v>1243.9447438</v>
      </c>
      <c r="U73" s="90">
        <v>1710.9</v>
      </c>
      <c r="V73" s="18">
        <v>2379.59161657</v>
      </c>
      <c r="W73" s="18">
        <v>2839.6</v>
      </c>
      <c r="X73" s="18">
        <v>3168.43914797</v>
      </c>
      <c r="Y73" s="208">
        <v>3037.1</v>
      </c>
      <c r="Z73" s="208">
        <v>2949.4</v>
      </c>
    </row>
    <row r="74" spans="1:26" ht="12.75">
      <c r="A74" s="173" t="s">
        <v>238</v>
      </c>
      <c r="B74" s="206"/>
      <c r="C74" s="206"/>
      <c r="D74" s="206"/>
      <c r="E74" s="206"/>
      <c r="F74" s="206"/>
      <c r="G74" s="206"/>
      <c r="H74" s="206"/>
      <c r="I74" s="206"/>
      <c r="J74" s="206"/>
      <c r="K74" s="206"/>
      <c r="L74" s="206"/>
      <c r="M74" s="29"/>
      <c r="N74" s="29"/>
      <c r="P74" s="29"/>
      <c r="Q74" s="29"/>
      <c r="R74" s="29"/>
      <c r="S74" s="29"/>
      <c r="T74" s="132"/>
      <c r="U74" s="211"/>
      <c r="V74" s="7"/>
      <c r="W74" s="18"/>
      <c r="X74" s="18"/>
      <c r="Y74" s="208"/>
      <c r="Z74" s="208"/>
    </row>
    <row r="75" spans="1:26" ht="25.5">
      <c r="A75" s="176" t="s">
        <v>928</v>
      </c>
      <c r="B75" s="206"/>
      <c r="C75" s="206"/>
      <c r="D75" s="206"/>
      <c r="E75" s="206"/>
      <c r="F75" s="206"/>
      <c r="G75" s="206"/>
      <c r="H75" s="206"/>
      <c r="I75" s="206"/>
      <c r="J75" s="206"/>
      <c r="K75" s="206"/>
      <c r="L75" s="206"/>
      <c r="M75" s="29"/>
      <c r="N75" s="29"/>
      <c r="P75" s="29">
        <v>549.7</v>
      </c>
      <c r="Q75" s="29">
        <v>698.2</v>
      </c>
      <c r="R75" s="22">
        <v>952</v>
      </c>
      <c r="S75" s="29">
        <v>1093.4</v>
      </c>
      <c r="T75" s="132">
        <v>584.9010005</v>
      </c>
      <c r="U75" s="90">
        <v>947.2</v>
      </c>
      <c r="V75" s="18">
        <v>1444.95930458</v>
      </c>
      <c r="W75" s="18">
        <v>1717.5</v>
      </c>
      <c r="X75" s="18">
        <v>1798.6140111500001</v>
      </c>
      <c r="Y75" s="208">
        <v>1685.4</v>
      </c>
      <c r="Z75" s="208">
        <v>1493.743386</v>
      </c>
    </row>
    <row r="76" spans="1:26" ht="25.5">
      <c r="A76" s="176" t="s">
        <v>929</v>
      </c>
      <c r="B76" s="206"/>
      <c r="C76" s="206"/>
      <c r="D76" s="206"/>
      <c r="E76" s="206"/>
      <c r="F76" s="206"/>
      <c r="G76" s="206"/>
      <c r="H76" s="206"/>
      <c r="I76" s="206"/>
      <c r="J76" s="206"/>
      <c r="K76" s="206"/>
      <c r="L76" s="206"/>
      <c r="M76" s="29"/>
      <c r="N76" s="29"/>
      <c r="P76" s="29">
        <v>359.6</v>
      </c>
      <c r="Q76" s="29">
        <v>414.6</v>
      </c>
      <c r="R76" s="29">
        <v>515.8</v>
      </c>
      <c r="S76" s="22">
        <v>625</v>
      </c>
      <c r="T76" s="132">
        <v>659.0437433</v>
      </c>
      <c r="U76" s="90">
        <v>763.7</v>
      </c>
      <c r="V76" s="18">
        <v>934.632312</v>
      </c>
      <c r="W76" s="18">
        <v>1122</v>
      </c>
      <c r="X76" s="18">
        <v>1369.8251368499998</v>
      </c>
      <c r="Y76" s="208">
        <v>1351.7</v>
      </c>
      <c r="Z76" s="208">
        <v>1455.652283</v>
      </c>
    </row>
    <row r="77" spans="1:26" ht="12.75">
      <c r="A77" s="21" t="s">
        <v>817</v>
      </c>
      <c r="B77" s="206"/>
      <c r="C77" s="206"/>
      <c r="D77" s="206"/>
      <c r="E77" s="206"/>
      <c r="F77" s="206"/>
      <c r="G77" s="206"/>
      <c r="H77" s="206"/>
      <c r="I77" s="206"/>
      <c r="J77" s="206"/>
      <c r="K77" s="206"/>
      <c r="L77" s="206"/>
      <c r="M77" s="29"/>
      <c r="N77" s="29"/>
      <c r="P77" s="29">
        <v>1864.3</v>
      </c>
      <c r="Q77" s="29">
        <v>2440.8</v>
      </c>
      <c r="R77" s="29">
        <v>3103.7</v>
      </c>
      <c r="S77" s="29">
        <v>3783.5</v>
      </c>
      <c r="T77" s="132">
        <v>4545.2959461</v>
      </c>
      <c r="U77" s="90">
        <v>5483.7</v>
      </c>
      <c r="V77" s="18">
        <v>6424.05208003</v>
      </c>
      <c r="W77" s="18">
        <v>6627.4</v>
      </c>
      <c r="X77" s="18">
        <v>7187.2377448199995</v>
      </c>
      <c r="Y77" s="208">
        <v>7648</v>
      </c>
      <c r="Z77" s="208">
        <v>8014.8</v>
      </c>
    </row>
    <row r="78" spans="1:26" ht="12.75">
      <c r="A78" s="21" t="s">
        <v>435</v>
      </c>
      <c r="B78" s="206"/>
      <c r="C78" s="206"/>
      <c r="D78" s="206"/>
      <c r="E78" s="206"/>
      <c r="F78" s="206"/>
      <c r="G78" s="206"/>
      <c r="H78" s="206"/>
      <c r="I78" s="206"/>
      <c r="J78" s="206"/>
      <c r="K78" s="206"/>
      <c r="L78" s="206"/>
      <c r="M78" s="29"/>
      <c r="N78" s="29"/>
      <c r="P78" s="29">
        <v>1535.2</v>
      </c>
      <c r="Q78" s="29">
        <v>2079.9</v>
      </c>
      <c r="R78" s="29">
        <v>2902.2</v>
      </c>
      <c r="S78" s="29">
        <v>3979.7</v>
      </c>
      <c r="T78" s="132">
        <v>3238.1743523</v>
      </c>
      <c r="U78" s="90">
        <v>3652.1</v>
      </c>
      <c r="V78" s="18">
        <v>4225.5055206</v>
      </c>
      <c r="W78" s="18">
        <v>4660.2</v>
      </c>
      <c r="X78" s="18">
        <v>4876.519892390001</v>
      </c>
      <c r="Y78" s="208">
        <v>4929</v>
      </c>
      <c r="Z78" s="208">
        <v>4723.5</v>
      </c>
    </row>
    <row r="79" spans="1:26" ht="38.25">
      <c r="A79" s="25" t="s">
        <v>818</v>
      </c>
      <c r="B79" s="206"/>
      <c r="C79" s="206"/>
      <c r="D79" s="206"/>
      <c r="E79" s="206"/>
      <c r="F79" s="206"/>
      <c r="G79" s="206"/>
      <c r="H79" s="206"/>
      <c r="I79" s="206"/>
      <c r="J79" s="206"/>
      <c r="K79" s="206"/>
      <c r="L79" s="206"/>
      <c r="M79" s="29"/>
      <c r="N79" s="29"/>
      <c r="P79" s="29">
        <v>14123.2</v>
      </c>
      <c r="Q79" s="29">
        <v>19616.6</v>
      </c>
      <c r="R79" s="29">
        <v>26108.6</v>
      </c>
      <c r="S79" s="29">
        <v>32342.9</v>
      </c>
      <c r="T79" s="90">
        <v>28181</v>
      </c>
      <c r="U79" s="90">
        <v>33359.8</v>
      </c>
      <c r="V79" s="18">
        <v>41221.62789137</v>
      </c>
      <c r="W79" s="18">
        <v>47044.5</v>
      </c>
      <c r="X79" s="18">
        <v>43872.36545536</v>
      </c>
      <c r="Y79" s="208">
        <v>51923.4</v>
      </c>
      <c r="Z79" s="208">
        <v>56362.4</v>
      </c>
    </row>
    <row r="80" spans="1:26" ht="12.75">
      <c r="A80" s="97" t="s">
        <v>238</v>
      </c>
      <c r="B80" s="206"/>
      <c r="C80" s="206"/>
      <c r="D80" s="206"/>
      <c r="E80" s="206"/>
      <c r="F80" s="206"/>
      <c r="G80" s="206"/>
      <c r="H80" s="206"/>
      <c r="I80" s="206"/>
      <c r="J80" s="206"/>
      <c r="K80" s="206"/>
      <c r="L80" s="206"/>
      <c r="M80" s="29"/>
      <c r="N80" s="29"/>
      <c r="P80" s="29"/>
      <c r="Q80" s="29"/>
      <c r="R80" s="29"/>
      <c r="S80" s="29"/>
      <c r="T80" s="48"/>
      <c r="U80" s="48"/>
      <c r="V80" s="48"/>
      <c r="X80" s="18"/>
      <c r="Y80" s="208"/>
      <c r="Z80" s="208"/>
    </row>
    <row r="81" spans="1:26" ht="25.5">
      <c r="A81" s="97" t="s">
        <v>938</v>
      </c>
      <c r="B81" s="206"/>
      <c r="C81" s="206"/>
      <c r="D81" s="206"/>
      <c r="E81" s="206"/>
      <c r="F81" s="206"/>
      <c r="G81" s="206"/>
      <c r="H81" s="206"/>
      <c r="I81" s="206"/>
      <c r="J81" s="206"/>
      <c r="K81" s="206"/>
      <c r="L81" s="206"/>
      <c r="M81" s="29"/>
      <c r="N81" s="29"/>
      <c r="P81" s="29">
        <v>1211.7</v>
      </c>
      <c r="Q81" s="29">
        <v>1837.4</v>
      </c>
      <c r="R81" s="29">
        <v>2788.4</v>
      </c>
      <c r="S81" s="29">
        <v>3540.8</v>
      </c>
      <c r="T81" s="132">
        <v>2191.4443018</v>
      </c>
      <c r="U81" s="90">
        <v>3173.6</v>
      </c>
      <c r="V81" s="18">
        <v>4629.51669987</v>
      </c>
      <c r="W81" s="18">
        <v>5246.8</v>
      </c>
      <c r="X81" s="18">
        <v>5779.4019963</v>
      </c>
      <c r="Y81" s="208">
        <v>6781.3</v>
      </c>
      <c r="Z81" s="208">
        <v>6172</v>
      </c>
    </row>
    <row r="82" spans="1:26" ht="25.5">
      <c r="A82" s="63" t="s">
        <v>939</v>
      </c>
      <c r="B82" s="206"/>
      <c r="C82" s="206"/>
      <c r="D82" s="206"/>
      <c r="E82" s="206"/>
      <c r="F82" s="206"/>
      <c r="G82" s="206"/>
      <c r="H82" s="206"/>
      <c r="I82" s="206"/>
      <c r="J82" s="206"/>
      <c r="K82" s="206"/>
      <c r="L82" s="206"/>
      <c r="M82" s="29"/>
      <c r="N82" s="29"/>
      <c r="P82" s="29">
        <v>10251.7</v>
      </c>
      <c r="Q82" s="29">
        <v>14651.9</v>
      </c>
      <c r="R82" s="29">
        <v>18948.8</v>
      </c>
      <c r="S82" s="29">
        <v>24273.6</v>
      </c>
      <c r="T82" s="22">
        <v>20805.110103</v>
      </c>
      <c r="U82" s="90">
        <v>23848.6</v>
      </c>
      <c r="V82" s="18">
        <v>29099.32544161</v>
      </c>
      <c r="W82" s="18">
        <v>33928.3</v>
      </c>
      <c r="X82" s="18">
        <v>29556.74222118</v>
      </c>
      <c r="Y82" s="208">
        <v>35206.8</v>
      </c>
      <c r="Z82" s="208">
        <v>39264</v>
      </c>
    </row>
    <row r="83" spans="1:26" ht="38.25">
      <c r="A83" s="97" t="s">
        <v>940</v>
      </c>
      <c r="B83" s="206"/>
      <c r="C83" s="206"/>
      <c r="D83" s="206"/>
      <c r="E83" s="206"/>
      <c r="F83" s="206"/>
      <c r="G83" s="206"/>
      <c r="H83" s="206"/>
      <c r="I83" s="206"/>
      <c r="J83" s="206"/>
      <c r="K83" s="206"/>
      <c r="L83" s="206"/>
      <c r="M83" s="29"/>
      <c r="N83" s="29"/>
      <c r="P83" s="29">
        <v>2659.7</v>
      </c>
      <c r="Q83" s="29">
        <v>3127.3</v>
      </c>
      <c r="R83" s="29">
        <v>4371.4</v>
      </c>
      <c r="S83" s="29">
        <v>4528.5</v>
      </c>
      <c r="T83" s="22">
        <v>5184.459871</v>
      </c>
      <c r="U83" s="90">
        <v>6337.6</v>
      </c>
      <c r="V83" s="18">
        <v>7492.78574992</v>
      </c>
      <c r="W83" s="18">
        <v>7869.3</v>
      </c>
      <c r="X83" s="18">
        <v>8536.22123786</v>
      </c>
      <c r="Y83" s="208">
        <v>9935.3</v>
      </c>
      <c r="Z83" s="208">
        <v>10926.4</v>
      </c>
    </row>
    <row r="84" spans="1:26" ht="12.75">
      <c r="A84" s="25" t="s">
        <v>819</v>
      </c>
      <c r="B84" s="206"/>
      <c r="C84" s="206"/>
      <c r="D84" s="206"/>
      <c r="E84" s="206"/>
      <c r="F84" s="206"/>
      <c r="G84" s="206"/>
      <c r="H84" s="206"/>
      <c r="I84" s="206"/>
      <c r="J84" s="206"/>
      <c r="K84" s="206"/>
      <c r="L84" s="206"/>
      <c r="M84" s="29"/>
      <c r="N84" s="29"/>
      <c r="P84" s="29">
        <v>182.6</v>
      </c>
      <c r="Q84" s="29">
        <v>222.7</v>
      </c>
      <c r="R84" s="29">
        <v>294.9</v>
      </c>
      <c r="S84" s="22">
        <v>370</v>
      </c>
      <c r="T84" s="22">
        <v>359.11388589999996</v>
      </c>
      <c r="U84" s="29">
        <v>434.3</v>
      </c>
      <c r="V84" s="18">
        <v>523.87904307</v>
      </c>
      <c r="W84" s="18">
        <v>684.6</v>
      </c>
      <c r="X84" s="18">
        <v>849.7905194800001</v>
      </c>
      <c r="Y84" s="208">
        <v>873.6</v>
      </c>
      <c r="Z84" s="208">
        <v>925.8</v>
      </c>
    </row>
    <row r="85" spans="1:26" ht="12.75">
      <c r="A85" s="25" t="s">
        <v>930</v>
      </c>
      <c r="B85" s="206"/>
      <c r="C85" s="206"/>
      <c r="D85" s="206"/>
      <c r="E85" s="206"/>
      <c r="F85" s="206"/>
      <c r="G85" s="206"/>
      <c r="H85" s="206"/>
      <c r="I85" s="206"/>
      <c r="J85" s="206"/>
      <c r="K85" s="206"/>
      <c r="L85" s="206"/>
      <c r="M85" s="29"/>
      <c r="N85" s="29"/>
      <c r="P85" s="29">
        <v>3055.1</v>
      </c>
      <c r="Q85" s="29">
        <v>3702.3</v>
      </c>
      <c r="R85" s="22">
        <v>4538</v>
      </c>
      <c r="S85" s="29">
        <v>5668.5</v>
      </c>
      <c r="T85" s="132">
        <v>6061.6450013</v>
      </c>
      <c r="U85" s="90">
        <v>6628.2</v>
      </c>
      <c r="V85" s="18">
        <v>7637.70038825</v>
      </c>
      <c r="W85" s="18">
        <v>8771.2</v>
      </c>
      <c r="X85" s="18">
        <v>9388.27535974</v>
      </c>
      <c r="Y85" s="208">
        <v>10006.9</v>
      </c>
      <c r="Z85" s="208">
        <v>10965.2</v>
      </c>
    </row>
    <row r="86" spans="1:26" ht="12.75">
      <c r="A86" s="97" t="s">
        <v>931</v>
      </c>
      <c r="B86" s="206"/>
      <c r="C86" s="206"/>
      <c r="D86" s="206"/>
      <c r="E86" s="206"/>
      <c r="F86" s="206"/>
      <c r="G86" s="206"/>
      <c r="H86" s="206"/>
      <c r="I86" s="206"/>
      <c r="J86" s="206"/>
      <c r="K86" s="206"/>
      <c r="L86" s="206"/>
      <c r="M86" s="29"/>
      <c r="N86" s="29"/>
      <c r="P86" s="22">
        <v>743</v>
      </c>
      <c r="Q86" s="29">
        <v>885.1</v>
      </c>
      <c r="R86" s="29">
        <v>1167.1</v>
      </c>
      <c r="S86" s="29">
        <v>1318</v>
      </c>
      <c r="T86" s="132">
        <v>1539.0730101</v>
      </c>
      <c r="U86" s="90">
        <v>1521.8</v>
      </c>
      <c r="V86" s="18">
        <v>1603.84341303</v>
      </c>
      <c r="W86" s="18">
        <v>1757.4</v>
      </c>
      <c r="X86" s="18">
        <v>1831.44006188</v>
      </c>
      <c r="Y86" s="208">
        <v>1859.3</v>
      </c>
      <c r="Z86" s="208">
        <v>1893.7</v>
      </c>
    </row>
    <row r="87" spans="1:26" ht="26.25" customHeight="1">
      <c r="A87" s="25" t="s">
        <v>941</v>
      </c>
      <c r="B87" s="206"/>
      <c r="C87" s="206"/>
      <c r="D87" s="206"/>
      <c r="E87" s="206"/>
      <c r="F87" s="206"/>
      <c r="G87" s="206"/>
      <c r="H87" s="206"/>
      <c r="I87" s="206"/>
      <c r="J87" s="206"/>
      <c r="K87" s="206"/>
      <c r="L87" s="206"/>
      <c r="M87" s="29"/>
      <c r="N87" s="29"/>
      <c r="P87" s="29">
        <v>1527.3</v>
      </c>
      <c r="Q87" s="29">
        <v>1885.2</v>
      </c>
      <c r="R87" s="29">
        <v>2570.7</v>
      </c>
      <c r="S87" s="29">
        <v>3705.5</v>
      </c>
      <c r="T87" s="132">
        <v>3654.418136</v>
      </c>
      <c r="U87" s="90">
        <v>4214.4</v>
      </c>
      <c r="V87" s="18">
        <v>4958.96708425</v>
      </c>
      <c r="W87" s="18">
        <v>5506.2</v>
      </c>
      <c r="X87" s="18">
        <v>6264.78997839</v>
      </c>
      <c r="Y87" s="208">
        <v>7246</v>
      </c>
      <c r="Z87" s="208">
        <v>8687.5</v>
      </c>
    </row>
    <row r="88" spans="1:26" ht="12.75">
      <c r="A88" s="97" t="s">
        <v>238</v>
      </c>
      <c r="B88" s="206"/>
      <c r="C88" s="206"/>
      <c r="D88" s="206"/>
      <c r="E88" s="206"/>
      <c r="F88" s="206"/>
      <c r="G88" s="206"/>
      <c r="H88" s="206"/>
      <c r="I88" s="206"/>
      <c r="J88" s="206"/>
      <c r="K88" s="206"/>
      <c r="L88" s="206"/>
      <c r="M88" s="29"/>
      <c r="N88" s="29"/>
      <c r="P88" s="29"/>
      <c r="Q88" s="29"/>
      <c r="R88" s="29"/>
      <c r="S88" s="29"/>
      <c r="T88" s="132"/>
      <c r="U88" s="212"/>
      <c r="V88" s="7"/>
      <c r="W88" s="41"/>
      <c r="X88" s="18"/>
      <c r="Y88" s="48"/>
      <c r="Z88" s="208"/>
    </row>
    <row r="89" spans="1:26" ht="15.75">
      <c r="A89" s="173" t="s">
        <v>942</v>
      </c>
      <c r="B89" s="206"/>
      <c r="C89" s="206"/>
      <c r="D89" s="206"/>
      <c r="E89" s="206"/>
      <c r="F89" s="206"/>
      <c r="G89" s="206"/>
      <c r="H89" s="206"/>
      <c r="I89" s="206"/>
      <c r="J89" s="206"/>
      <c r="K89" s="206"/>
      <c r="L89" s="206"/>
      <c r="M89" s="29"/>
      <c r="N89" s="29"/>
      <c r="O89" s="116"/>
      <c r="P89" s="22">
        <v>173.1</v>
      </c>
      <c r="Q89" s="22">
        <v>192.5</v>
      </c>
      <c r="R89" s="22">
        <v>221.2</v>
      </c>
      <c r="S89" s="22">
        <v>210.9</v>
      </c>
      <c r="T89" s="22">
        <v>239.2</v>
      </c>
      <c r="U89" s="22">
        <v>276.9</v>
      </c>
      <c r="V89" s="22">
        <v>296.6</v>
      </c>
      <c r="W89" s="23">
        <v>307.1</v>
      </c>
      <c r="X89" s="22" t="s">
        <v>943</v>
      </c>
      <c r="Y89" s="208">
        <v>320.0965</v>
      </c>
      <c r="Z89" s="208">
        <v>321.6904545</v>
      </c>
    </row>
    <row r="90" spans="1:26" ht="12.75">
      <c r="A90" s="97" t="s">
        <v>944</v>
      </c>
      <c r="B90" s="206"/>
      <c r="C90" s="206"/>
      <c r="D90" s="206"/>
      <c r="E90" s="206"/>
      <c r="F90" s="206"/>
      <c r="G90" s="206"/>
      <c r="H90" s="206"/>
      <c r="I90" s="206"/>
      <c r="J90" s="206"/>
      <c r="K90" s="206"/>
      <c r="L90" s="206"/>
      <c r="M90" s="29"/>
      <c r="N90" s="29"/>
      <c r="P90" s="22">
        <v>381</v>
      </c>
      <c r="Q90" s="29">
        <v>460.4</v>
      </c>
      <c r="R90" s="29">
        <v>607.7</v>
      </c>
      <c r="S90" s="29">
        <v>719.5</v>
      </c>
      <c r="T90" s="132">
        <v>778.448202</v>
      </c>
      <c r="U90" s="90">
        <v>894.3</v>
      </c>
      <c r="V90" s="18">
        <v>1037.2519656900001</v>
      </c>
      <c r="W90" s="23">
        <v>1119.3</v>
      </c>
      <c r="X90" s="18">
        <v>1380.4075401300001</v>
      </c>
      <c r="Y90" s="208">
        <v>1475.3</v>
      </c>
      <c r="Z90" s="208">
        <v>1584.6</v>
      </c>
    </row>
    <row r="91" spans="1:26" ht="27" customHeight="1">
      <c r="A91" s="25" t="s">
        <v>933</v>
      </c>
      <c r="B91" s="206"/>
      <c r="C91" s="206"/>
      <c r="D91" s="206"/>
      <c r="E91" s="206"/>
      <c r="F91" s="206"/>
      <c r="G91" s="206"/>
      <c r="H91" s="206"/>
      <c r="I91" s="206"/>
      <c r="J91" s="206"/>
      <c r="K91" s="206"/>
      <c r="L91" s="206"/>
      <c r="M91" s="29"/>
      <c r="N91" s="29"/>
      <c r="P91" s="29">
        <v>39.9</v>
      </c>
      <c r="Q91" s="29">
        <v>42.7</v>
      </c>
      <c r="R91" s="29">
        <v>54.5</v>
      </c>
      <c r="S91" s="29">
        <v>69.8</v>
      </c>
      <c r="T91" s="132">
        <v>74.4607525</v>
      </c>
      <c r="U91" s="90">
        <v>83.1</v>
      </c>
      <c r="V91" s="18">
        <v>91.59608328</v>
      </c>
      <c r="W91" s="18">
        <v>91.2</v>
      </c>
      <c r="X91" s="18">
        <v>100.06563753</v>
      </c>
      <c r="Y91" s="208">
        <v>117.5</v>
      </c>
      <c r="Z91" s="208">
        <v>131.8</v>
      </c>
    </row>
    <row r="92" spans="1:26" ht="12.75">
      <c r="A92" s="25" t="s">
        <v>934</v>
      </c>
      <c r="B92" s="206"/>
      <c r="C92" s="206"/>
      <c r="D92" s="206"/>
      <c r="E92" s="206"/>
      <c r="F92" s="206"/>
      <c r="G92" s="206"/>
      <c r="H92" s="206"/>
      <c r="I92" s="206"/>
      <c r="J92" s="206"/>
      <c r="K92" s="206"/>
      <c r="L92" s="206"/>
      <c r="M92" s="29"/>
      <c r="N92" s="29"/>
      <c r="P92" s="29">
        <v>125.7</v>
      </c>
      <c r="Q92" s="29">
        <v>158.5</v>
      </c>
      <c r="R92" s="29">
        <v>193.8</v>
      </c>
      <c r="S92" s="29">
        <v>227.8</v>
      </c>
      <c r="T92" s="132">
        <v>247.7176155</v>
      </c>
      <c r="U92" s="90">
        <v>271.1</v>
      </c>
      <c r="V92" s="18">
        <v>310.17707068</v>
      </c>
      <c r="W92" s="18">
        <v>344.2</v>
      </c>
      <c r="X92" s="18">
        <v>354.31596745999997</v>
      </c>
      <c r="Y92" s="208">
        <v>387.9</v>
      </c>
      <c r="Z92" s="208">
        <v>430.6</v>
      </c>
    </row>
    <row r="93" spans="1:26" ht="12.75">
      <c r="A93" s="25" t="s">
        <v>825</v>
      </c>
      <c r="B93" s="206"/>
      <c r="C93" s="206"/>
      <c r="D93" s="206"/>
      <c r="E93" s="206"/>
      <c r="F93" s="206"/>
      <c r="G93" s="206"/>
      <c r="H93" s="206"/>
      <c r="I93" s="206"/>
      <c r="J93" s="206"/>
      <c r="K93" s="206"/>
      <c r="L93" s="206"/>
      <c r="M93" s="29"/>
      <c r="N93" s="29"/>
      <c r="P93" s="29">
        <v>126.4</v>
      </c>
      <c r="Q93" s="29">
        <v>156.1</v>
      </c>
      <c r="R93" s="29">
        <v>199.7</v>
      </c>
      <c r="S93" s="29">
        <v>237.4</v>
      </c>
      <c r="T93" s="132">
        <v>291.4257375</v>
      </c>
      <c r="U93" s="90">
        <v>311.5</v>
      </c>
      <c r="V93" s="18">
        <v>367.05582041</v>
      </c>
      <c r="W93" s="18">
        <v>437.1</v>
      </c>
      <c r="X93" s="18">
        <v>685.25017578</v>
      </c>
      <c r="Y93" s="208">
        <v>1508</v>
      </c>
      <c r="Z93" s="208">
        <v>1920.1</v>
      </c>
    </row>
    <row r="94" spans="1:26" ht="25.5">
      <c r="A94" s="25" t="s">
        <v>935</v>
      </c>
      <c r="B94" s="206"/>
      <c r="C94" s="206"/>
      <c r="D94" s="206"/>
      <c r="E94" s="206"/>
      <c r="F94" s="206"/>
      <c r="G94" s="206"/>
      <c r="H94" s="206"/>
      <c r="I94" s="206"/>
      <c r="J94" s="206"/>
      <c r="K94" s="206"/>
      <c r="L94" s="206"/>
      <c r="M94" s="29"/>
      <c r="N94" s="29"/>
      <c r="P94" s="29">
        <v>298.5</v>
      </c>
      <c r="Q94" s="22">
        <v>414</v>
      </c>
      <c r="R94" s="29">
        <v>699.9</v>
      </c>
      <c r="S94" s="29">
        <v>551.8</v>
      </c>
      <c r="T94" s="132">
        <v>425.700172</v>
      </c>
      <c r="U94" s="90">
        <v>486</v>
      </c>
      <c r="V94" s="18">
        <v>541.22193765</v>
      </c>
      <c r="W94" s="18">
        <v>558</v>
      </c>
      <c r="X94" s="18">
        <v>629.9745884299999</v>
      </c>
      <c r="Y94" s="208">
        <v>685.4</v>
      </c>
      <c r="Z94" s="208">
        <v>738.3</v>
      </c>
    </row>
    <row r="95" spans="1:26" ht="23.25" customHeight="1">
      <c r="A95" s="423" t="s">
        <v>945</v>
      </c>
      <c r="B95" s="423"/>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23"/>
    </row>
    <row r="96" spans="1:26" ht="12.75" customHeight="1">
      <c r="A96" s="423" t="s">
        <v>946</v>
      </c>
      <c r="B96" s="423"/>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23"/>
    </row>
    <row r="97" ht="15.75">
      <c r="A97" s="119" t="s">
        <v>947</v>
      </c>
    </row>
    <row r="98" spans="1:26" ht="25.5">
      <c r="A98" s="136" t="s">
        <v>948</v>
      </c>
      <c r="S98" s="29"/>
      <c r="T98" s="29">
        <v>1576.8</v>
      </c>
      <c r="U98" s="90">
        <v>1644.3</v>
      </c>
      <c r="V98" s="18">
        <v>1836.4</v>
      </c>
      <c r="W98" s="18">
        <v>2003</v>
      </c>
      <c r="X98" s="23">
        <v>2063.1</v>
      </c>
      <c r="Y98" s="23">
        <v>2103.78</v>
      </c>
      <c r="Z98" s="213" t="s">
        <v>377</v>
      </c>
    </row>
    <row r="99" spans="1:25" ht="38.25">
      <c r="A99" s="136" t="s">
        <v>949</v>
      </c>
      <c r="S99" s="29"/>
      <c r="T99" s="29"/>
      <c r="U99" s="116"/>
      <c r="V99" s="116"/>
      <c r="W99" s="18"/>
      <c r="X99" s="23"/>
      <c r="Y99" s="48"/>
    </row>
    <row r="100" spans="1:26" ht="12.75">
      <c r="A100" s="21" t="s">
        <v>950</v>
      </c>
      <c r="S100" s="29"/>
      <c r="T100" s="29">
        <v>51.8</v>
      </c>
      <c r="U100" s="19" t="s">
        <v>951</v>
      </c>
      <c r="V100" s="18">
        <v>59.9</v>
      </c>
      <c r="W100" s="18">
        <v>62.5</v>
      </c>
      <c r="X100" s="23">
        <v>62.6</v>
      </c>
      <c r="Y100" s="23">
        <v>56.067</v>
      </c>
      <c r="Z100" s="214" t="s">
        <v>377</v>
      </c>
    </row>
    <row r="101" spans="1:26" ht="12.75">
      <c r="A101" s="21" t="s">
        <v>911</v>
      </c>
      <c r="S101" s="29"/>
      <c r="T101" s="29">
        <v>2.9</v>
      </c>
      <c r="U101" s="11">
        <v>3.5</v>
      </c>
      <c r="V101" s="18">
        <v>3.6</v>
      </c>
      <c r="W101" s="18">
        <v>3.8</v>
      </c>
      <c r="X101" s="23">
        <v>3.9</v>
      </c>
      <c r="Y101" s="23">
        <v>3.855</v>
      </c>
      <c r="Z101" s="214" t="s">
        <v>377</v>
      </c>
    </row>
    <row r="102" spans="1:26" ht="12.75">
      <c r="A102" s="21" t="s">
        <v>446</v>
      </c>
      <c r="S102" s="29"/>
      <c r="T102" s="22">
        <v>5.1</v>
      </c>
      <c r="U102" s="11">
        <v>5.7</v>
      </c>
      <c r="V102" s="18">
        <v>6.2</v>
      </c>
      <c r="W102" s="18">
        <v>7.1</v>
      </c>
      <c r="X102" s="23">
        <v>7.2</v>
      </c>
      <c r="Y102" s="23">
        <v>7.667</v>
      </c>
      <c r="Z102" s="214" t="s">
        <v>377</v>
      </c>
    </row>
    <row r="103" spans="1:26" ht="12.75">
      <c r="A103" s="21" t="s">
        <v>433</v>
      </c>
      <c r="S103" s="29"/>
      <c r="T103" s="29">
        <v>152.1</v>
      </c>
      <c r="U103" s="11">
        <v>156.6</v>
      </c>
      <c r="V103" s="18">
        <v>171.3</v>
      </c>
      <c r="W103" s="18">
        <v>191.6</v>
      </c>
      <c r="X103" s="23">
        <v>195.9</v>
      </c>
      <c r="Y103" s="23">
        <v>199.943</v>
      </c>
      <c r="Z103" s="214" t="s">
        <v>377</v>
      </c>
    </row>
    <row r="104" spans="1:26" ht="12.75">
      <c r="A104" s="21" t="s">
        <v>817</v>
      </c>
      <c r="S104" s="29"/>
      <c r="T104" s="29">
        <v>9.1</v>
      </c>
      <c r="U104" s="11">
        <v>10.5</v>
      </c>
      <c r="V104" s="18">
        <v>11.4</v>
      </c>
      <c r="W104" s="18">
        <v>12.7</v>
      </c>
      <c r="X104" s="23">
        <v>12.8</v>
      </c>
      <c r="Y104" s="23">
        <v>13.108</v>
      </c>
      <c r="Z104" s="214" t="s">
        <v>377</v>
      </c>
    </row>
    <row r="105" spans="1:26" ht="12.75">
      <c r="A105" s="21" t="s">
        <v>435</v>
      </c>
      <c r="S105" s="29"/>
      <c r="T105" s="22">
        <v>180</v>
      </c>
      <c r="U105" s="11">
        <v>182.1</v>
      </c>
      <c r="V105" s="18">
        <v>202.6</v>
      </c>
      <c r="W105" s="18">
        <v>231.3</v>
      </c>
      <c r="X105" s="23">
        <v>241.5</v>
      </c>
      <c r="Y105" s="23">
        <v>250.362</v>
      </c>
      <c r="Z105" s="214" t="s">
        <v>377</v>
      </c>
    </row>
    <row r="106" spans="1:26" ht="38.25">
      <c r="A106" s="21" t="s">
        <v>818</v>
      </c>
      <c r="S106" s="29"/>
      <c r="T106" s="22">
        <v>631</v>
      </c>
      <c r="U106" s="11">
        <v>631.1</v>
      </c>
      <c r="V106" s="18">
        <v>727.3</v>
      </c>
      <c r="W106" s="18">
        <v>787</v>
      </c>
      <c r="X106" s="23">
        <v>806.8</v>
      </c>
      <c r="Y106" s="23">
        <v>815.762</v>
      </c>
      <c r="Z106" s="214" t="s">
        <v>377</v>
      </c>
    </row>
    <row r="107" spans="1:26" ht="12.75">
      <c r="A107" s="21" t="s">
        <v>819</v>
      </c>
      <c r="S107" s="29"/>
      <c r="T107" s="29">
        <v>43.4</v>
      </c>
      <c r="U107" s="11">
        <v>47.7</v>
      </c>
      <c r="V107" s="18">
        <v>53.1</v>
      </c>
      <c r="W107" s="18">
        <v>56.1</v>
      </c>
      <c r="X107" s="23">
        <v>59.2</v>
      </c>
      <c r="Y107" s="23">
        <v>63.462</v>
      </c>
      <c r="Z107" s="214" t="s">
        <v>377</v>
      </c>
    </row>
    <row r="108" spans="1:26" ht="12.75">
      <c r="A108" s="21" t="s">
        <v>930</v>
      </c>
      <c r="S108" s="29"/>
      <c r="T108" s="29">
        <v>95.1</v>
      </c>
      <c r="U108" s="11">
        <v>100.8</v>
      </c>
      <c r="V108" s="18">
        <v>114.9</v>
      </c>
      <c r="W108" s="18">
        <v>129.7</v>
      </c>
      <c r="X108" s="23">
        <v>136.9</v>
      </c>
      <c r="Y108" s="23">
        <v>142.964</v>
      </c>
      <c r="Z108" s="214" t="s">
        <v>377</v>
      </c>
    </row>
    <row r="109" spans="1:26" ht="12.75">
      <c r="A109" s="24" t="s">
        <v>931</v>
      </c>
      <c r="S109" s="29"/>
      <c r="T109" s="29">
        <v>10.4</v>
      </c>
      <c r="U109" s="23">
        <v>11</v>
      </c>
      <c r="V109" s="18">
        <v>11.6</v>
      </c>
      <c r="W109" s="18">
        <v>12.5</v>
      </c>
      <c r="X109" s="23">
        <v>12.5</v>
      </c>
      <c r="Y109" s="23">
        <v>12.2</v>
      </c>
      <c r="Z109" s="214" t="s">
        <v>377</v>
      </c>
    </row>
    <row r="110" spans="1:26" ht="25.5">
      <c r="A110" s="21" t="s">
        <v>941</v>
      </c>
      <c r="S110" s="22"/>
      <c r="T110" s="22">
        <v>319.4</v>
      </c>
      <c r="U110" s="11">
        <v>350.3</v>
      </c>
      <c r="V110" s="58">
        <v>381.4</v>
      </c>
      <c r="W110" s="18">
        <v>408.9</v>
      </c>
      <c r="X110" s="23">
        <v>418.9</v>
      </c>
      <c r="Y110" s="23">
        <v>428.398</v>
      </c>
      <c r="Z110" s="214" t="s">
        <v>377</v>
      </c>
    </row>
    <row r="111" spans="1:26" ht="12.75">
      <c r="A111" s="21" t="s">
        <v>934</v>
      </c>
      <c r="S111" s="29"/>
      <c r="T111" s="29">
        <v>4.7</v>
      </c>
      <c r="U111" s="23">
        <v>5</v>
      </c>
      <c r="V111" s="58">
        <v>5.7</v>
      </c>
      <c r="W111" s="18">
        <v>6.2</v>
      </c>
      <c r="X111" s="23">
        <v>6.4</v>
      </c>
      <c r="Y111" s="23">
        <v>6.742</v>
      </c>
      <c r="Z111" s="214" t="s">
        <v>377</v>
      </c>
    </row>
    <row r="112" spans="1:26" ht="12.75">
      <c r="A112" s="21" t="s">
        <v>825</v>
      </c>
      <c r="S112" s="29"/>
      <c r="T112" s="22">
        <v>19.9</v>
      </c>
      <c r="U112" s="11">
        <v>22.6</v>
      </c>
      <c r="V112" s="58">
        <v>24.9</v>
      </c>
      <c r="W112" s="18">
        <v>27.1</v>
      </c>
      <c r="X112" s="23">
        <v>29</v>
      </c>
      <c r="Y112" s="23">
        <v>30.552</v>
      </c>
      <c r="Z112" s="214" t="s">
        <v>377</v>
      </c>
    </row>
    <row r="113" spans="1:26" ht="25.5">
      <c r="A113" s="21" t="s">
        <v>935</v>
      </c>
      <c r="S113" s="29"/>
      <c r="T113" s="22">
        <v>39.1</v>
      </c>
      <c r="U113" s="11">
        <v>41.7</v>
      </c>
      <c r="V113" s="58">
        <v>46.7</v>
      </c>
      <c r="W113" s="18">
        <v>49.4</v>
      </c>
      <c r="X113" s="23">
        <v>51.5</v>
      </c>
      <c r="Y113" s="23">
        <v>53.271</v>
      </c>
      <c r="Z113" s="214" t="s">
        <v>377</v>
      </c>
    </row>
    <row r="114" spans="1:26" ht="81.75" customHeight="1">
      <c r="A114" s="136" t="s">
        <v>952</v>
      </c>
      <c r="S114" s="29"/>
      <c r="T114" s="29">
        <v>11279.9</v>
      </c>
      <c r="U114" s="23">
        <v>11149</v>
      </c>
      <c r="V114" s="58">
        <v>11480.4</v>
      </c>
      <c r="W114" s="18">
        <v>11683.9</v>
      </c>
      <c r="X114" s="23">
        <v>11695.7</v>
      </c>
      <c r="Y114" s="23">
        <v>11744.174</v>
      </c>
      <c r="Z114" s="214" t="s">
        <v>377</v>
      </c>
    </row>
    <row r="115" spans="1:26" ht="27" customHeight="1">
      <c r="A115" s="136" t="s">
        <v>953</v>
      </c>
      <c r="S115" s="29"/>
      <c r="T115" s="29">
        <v>16447.3</v>
      </c>
      <c r="U115" s="29" t="s">
        <v>954</v>
      </c>
      <c r="V115" s="58">
        <v>22610.2</v>
      </c>
      <c r="W115" s="18">
        <v>23463.7</v>
      </c>
      <c r="X115" s="23">
        <v>24781.6</v>
      </c>
      <c r="Y115" s="23">
        <v>26392.21869771</v>
      </c>
      <c r="Z115" s="214" t="s">
        <v>377</v>
      </c>
    </row>
    <row r="116" spans="1:26" ht="25.5" customHeight="1">
      <c r="A116" s="404" t="s">
        <v>1363</v>
      </c>
      <c r="B116" s="404"/>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row>
    <row r="117" spans="1:26" ht="15.75" customHeight="1">
      <c r="A117" s="405" t="s">
        <v>955</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row>
    <row r="118" spans="1:21" ht="29.25" customHeight="1">
      <c r="A118" s="42" t="s">
        <v>1365</v>
      </c>
      <c r="B118" s="78"/>
      <c r="C118" s="78"/>
      <c r="D118" s="78"/>
      <c r="E118" s="78"/>
      <c r="F118" s="78"/>
      <c r="G118" s="78"/>
      <c r="H118" s="78"/>
      <c r="I118" s="78"/>
      <c r="J118" s="78"/>
      <c r="K118" s="78"/>
      <c r="L118" s="78"/>
      <c r="M118" s="78"/>
      <c r="N118" s="78"/>
      <c r="O118" s="78"/>
      <c r="P118" s="78"/>
      <c r="Q118" s="78"/>
      <c r="R118" s="78"/>
      <c r="S118" s="78"/>
      <c r="T118" s="78"/>
      <c r="U118" s="41"/>
    </row>
    <row r="119" spans="1:26" ht="25.5">
      <c r="A119" s="31" t="s">
        <v>956</v>
      </c>
      <c r="P119" s="29">
        <v>16196</v>
      </c>
      <c r="Q119" s="29">
        <v>17748</v>
      </c>
      <c r="R119" s="29">
        <v>19502</v>
      </c>
      <c r="S119" s="29" t="s">
        <v>957</v>
      </c>
      <c r="T119" s="29" t="s">
        <v>958</v>
      </c>
      <c r="U119" s="29" t="s">
        <v>959</v>
      </c>
      <c r="V119" s="29">
        <v>24080</v>
      </c>
      <c r="W119" s="66" t="s">
        <v>960</v>
      </c>
      <c r="X119" s="66" t="s">
        <v>961</v>
      </c>
      <c r="Y119" s="66" t="s">
        <v>962</v>
      </c>
      <c r="Z119" s="214" t="s">
        <v>377</v>
      </c>
    </row>
    <row r="120" spans="1:25" ht="38.25">
      <c r="A120" s="17" t="s">
        <v>963</v>
      </c>
      <c r="P120" s="29"/>
      <c r="Q120" s="29"/>
      <c r="R120" s="29"/>
      <c r="S120" s="29"/>
      <c r="T120" s="116"/>
      <c r="U120" s="116"/>
      <c r="V120" s="29"/>
      <c r="X120" s="215"/>
      <c r="Y120" s="72"/>
    </row>
    <row r="121" spans="1:26" ht="12.75">
      <c r="A121" s="21" t="s">
        <v>950</v>
      </c>
      <c r="P121" s="29">
        <v>452</v>
      </c>
      <c r="Q121" s="29">
        <v>478</v>
      </c>
      <c r="R121" s="29">
        <v>598</v>
      </c>
      <c r="S121" s="29">
        <v>666</v>
      </c>
      <c r="T121" s="29">
        <v>651</v>
      </c>
      <c r="U121" s="29">
        <v>660</v>
      </c>
      <c r="V121" s="10">
        <v>744</v>
      </c>
      <c r="W121" s="72">
        <v>664</v>
      </c>
      <c r="X121" s="72">
        <v>743</v>
      </c>
      <c r="Y121" s="72">
        <v>702</v>
      </c>
      <c r="Z121" s="214" t="s">
        <v>377</v>
      </c>
    </row>
    <row r="122" spans="1:26" ht="12.75">
      <c r="A122" s="21" t="s">
        <v>816</v>
      </c>
      <c r="P122" s="29">
        <v>51</v>
      </c>
      <c r="Q122" s="29">
        <v>47</v>
      </c>
      <c r="R122" s="29">
        <v>41</v>
      </c>
      <c r="S122" s="29">
        <v>32</v>
      </c>
      <c r="T122" s="29">
        <v>31</v>
      </c>
      <c r="U122" s="29">
        <v>34</v>
      </c>
      <c r="V122" s="10">
        <v>35</v>
      </c>
      <c r="W122" s="72">
        <v>33</v>
      </c>
      <c r="X122" s="72">
        <v>27</v>
      </c>
      <c r="Y122" s="72">
        <v>39</v>
      </c>
      <c r="Z122" s="214" t="s">
        <v>377</v>
      </c>
    </row>
    <row r="123" spans="1:26" ht="12.75">
      <c r="A123" s="21" t="s">
        <v>432</v>
      </c>
      <c r="P123" s="29">
        <v>253</v>
      </c>
      <c r="Q123" s="29">
        <v>298</v>
      </c>
      <c r="R123" s="29">
        <v>360</v>
      </c>
      <c r="S123" s="29">
        <v>383</v>
      </c>
      <c r="T123" s="29">
        <v>434</v>
      </c>
      <c r="U123" s="29">
        <v>466</v>
      </c>
      <c r="V123" s="10">
        <v>500</v>
      </c>
      <c r="W123" s="72">
        <v>465</v>
      </c>
      <c r="X123" s="72">
        <v>471</v>
      </c>
      <c r="Y123" s="72">
        <v>442</v>
      </c>
      <c r="Z123" s="214" t="s">
        <v>377</v>
      </c>
    </row>
    <row r="124" spans="1:26" ht="12.75">
      <c r="A124" s="21" t="s">
        <v>433</v>
      </c>
      <c r="P124" s="29">
        <v>3212</v>
      </c>
      <c r="Q124" s="29">
        <v>3435</v>
      </c>
      <c r="R124" s="29">
        <v>3691</v>
      </c>
      <c r="S124" s="29">
        <v>3750</v>
      </c>
      <c r="T124" s="29">
        <v>3704</v>
      </c>
      <c r="U124" s="29">
        <v>3649</v>
      </c>
      <c r="V124" s="10">
        <v>4149</v>
      </c>
      <c r="W124" s="72">
        <v>4052</v>
      </c>
      <c r="X124" s="72">
        <v>4215</v>
      </c>
      <c r="Y124" s="72">
        <v>4060</v>
      </c>
      <c r="Z124" s="214" t="s">
        <v>377</v>
      </c>
    </row>
    <row r="125" spans="1:26" ht="12.75">
      <c r="A125" s="21" t="s">
        <v>817</v>
      </c>
      <c r="P125" s="29">
        <v>159</v>
      </c>
      <c r="Q125" s="29">
        <v>172</v>
      </c>
      <c r="R125" s="29">
        <v>179</v>
      </c>
      <c r="S125" s="29">
        <v>159</v>
      </c>
      <c r="T125" s="29">
        <v>171</v>
      </c>
      <c r="U125" s="29">
        <v>175</v>
      </c>
      <c r="V125" s="10">
        <v>213</v>
      </c>
      <c r="W125" s="72">
        <v>225</v>
      </c>
      <c r="X125" s="72">
        <v>238</v>
      </c>
      <c r="Y125" s="72">
        <v>271</v>
      </c>
      <c r="Z125" s="214" t="s">
        <v>377</v>
      </c>
    </row>
    <row r="126" spans="1:26" ht="12.75">
      <c r="A126" s="21" t="s">
        <v>435</v>
      </c>
      <c r="P126" s="29">
        <v>829</v>
      </c>
      <c r="Q126" s="29">
        <v>964</v>
      </c>
      <c r="R126" s="29">
        <v>1213</v>
      </c>
      <c r="S126" s="29">
        <v>1118</v>
      </c>
      <c r="T126" s="29">
        <v>1242</v>
      </c>
      <c r="U126" s="29">
        <v>1273</v>
      </c>
      <c r="V126" s="10">
        <v>1534</v>
      </c>
      <c r="W126" s="72">
        <v>1355</v>
      </c>
      <c r="X126" s="72">
        <v>1540</v>
      </c>
      <c r="Y126" s="72">
        <v>1521</v>
      </c>
      <c r="Z126" s="214" t="s">
        <v>377</v>
      </c>
    </row>
    <row r="127" spans="1:26" ht="38.25">
      <c r="A127" s="21" t="s">
        <v>964</v>
      </c>
      <c r="P127" s="29">
        <v>5618</v>
      </c>
      <c r="Q127" s="29">
        <v>5977</v>
      </c>
      <c r="R127" s="29">
        <v>6565</v>
      </c>
      <c r="S127" s="29">
        <v>6613</v>
      </c>
      <c r="T127" s="29">
        <v>6164</v>
      </c>
      <c r="U127" s="29">
        <v>6175</v>
      </c>
      <c r="V127" s="10">
        <v>8081</v>
      </c>
      <c r="W127" s="72">
        <v>7208</v>
      </c>
      <c r="X127" s="72">
        <v>8425</v>
      </c>
      <c r="Y127" s="72">
        <v>8187</v>
      </c>
      <c r="Z127" s="214" t="s">
        <v>377</v>
      </c>
    </row>
    <row r="128" spans="1:26" ht="12.75">
      <c r="A128" s="21" t="s">
        <v>965</v>
      </c>
      <c r="P128" s="29">
        <v>524</v>
      </c>
      <c r="Q128" s="29">
        <v>528</v>
      </c>
      <c r="R128" s="29">
        <v>555</v>
      </c>
      <c r="S128" s="29">
        <v>533</v>
      </c>
      <c r="T128" s="29">
        <v>546</v>
      </c>
      <c r="U128" s="29">
        <v>548</v>
      </c>
      <c r="V128" s="10">
        <v>677</v>
      </c>
      <c r="W128" s="72">
        <v>592</v>
      </c>
      <c r="X128" s="72">
        <v>719</v>
      </c>
      <c r="Y128" s="72">
        <v>707</v>
      </c>
      <c r="Z128" s="214" t="s">
        <v>377</v>
      </c>
    </row>
    <row r="129" spans="1:26" ht="12.75">
      <c r="A129" s="21" t="s">
        <v>966</v>
      </c>
      <c r="P129" s="29">
        <v>1085</v>
      </c>
      <c r="Q129" s="29">
        <v>1236</v>
      </c>
      <c r="R129" s="29">
        <v>1314</v>
      </c>
      <c r="S129" s="29">
        <v>1415</v>
      </c>
      <c r="T129" s="29">
        <v>1294</v>
      </c>
      <c r="U129" s="29">
        <v>1325</v>
      </c>
      <c r="V129" s="10">
        <v>1688</v>
      </c>
      <c r="W129" s="72">
        <v>1570</v>
      </c>
      <c r="X129" s="72">
        <v>1819</v>
      </c>
      <c r="Y129" s="72">
        <v>1742</v>
      </c>
      <c r="Z129" s="214" t="s">
        <v>377</v>
      </c>
    </row>
    <row r="130" spans="1:26" ht="12.75">
      <c r="A130" s="24" t="s">
        <v>931</v>
      </c>
      <c r="P130" s="29">
        <v>229</v>
      </c>
      <c r="Q130" s="29">
        <v>252</v>
      </c>
      <c r="R130" s="29">
        <v>247</v>
      </c>
      <c r="S130" s="29">
        <v>251</v>
      </c>
      <c r="T130" s="29">
        <v>231</v>
      </c>
      <c r="U130" s="29">
        <v>230</v>
      </c>
      <c r="V130" s="10">
        <v>243</v>
      </c>
      <c r="W130" s="72">
        <v>241</v>
      </c>
      <c r="X130" s="72">
        <v>231</v>
      </c>
      <c r="Y130" s="72">
        <v>186</v>
      </c>
      <c r="Z130" s="214" t="s">
        <v>377</v>
      </c>
    </row>
    <row r="131" spans="1:26" ht="25.5">
      <c r="A131" s="21" t="s">
        <v>941</v>
      </c>
      <c r="N131" s="29"/>
      <c r="P131" s="29">
        <v>2899</v>
      </c>
      <c r="Q131" s="29">
        <v>3389</v>
      </c>
      <c r="R131" s="29">
        <v>3658</v>
      </c>
      <c r="S131" s="29">
        <v>3882</v>
      </c>
      <c r="T131" s="29">
        <v>4291</v>
      </c>
      <c r="U131" s="29">
        <v>4104</v>
      </c>
      <c r="V131" s="10">
        <v>5068</v>
      </c>
      <c r="W131" s="72">
        <v>4756</v>
      </c>
      <c r="X131" s="72">
        <v>5241</v>
      </c>
      <c r="Y131" s="72">
        <v>5238</v>
      </c>
      <c r="Z131" s="214" t="s">
        <v>377</v>
      </c>
    </row>
    <row r="132" spans="1:26" ht="12.75">
      <c r="A132" s="21" t="s">
        <v>934</v>
      </c>
      <c r="N132" s="29"/>
      <c r="P132" s="29">
        <v>58</v>
      </c>
      <c r="Q132" s="29">
        <v>54</v>
      </c>
      <c r="R132" s="29">
        <v>44</v>
      </c>
      <c r="S132" s="29">
        <v>35</v>
      </c>
      <c r="T132" s="29">
        <v>32</v>
      </c>
      <c r="U132" s="29">
        <v>35</v>
      </c>
      <c r="V132" s="10">
        <v>37</v>
      </c>
      <c r="W132" s="72">
        <v>34</v>
      </c>
      <c r="X132" s="72">
        <v>40</v>
      </c>
      <c r="Y132" s="72">
        <v>45</v>
      </c>
      <c r="Z132" s="214" t="s">
        <v>377</v>
      </c>
    </row>
    <row r="133" spans="1:26" ht="12.75">
      <c r="A133" s="21" t="s">
        <v>967</v>
      </c>
      <c r="N133" s="29"/>
      <c r="P133" s="29">
        <v>119</v>
      </c>
      <c r="Q133" s="29">
        <v>143</v>
      </c>
      <c r="R133" s="29">
        <v>140</v>
      </c>
      <c r="S133" s="29">
        <v>133</v>
      </c>
      <c r="T133" s="29">
        <v>131</v>
      </c>
      <c r="U133" s="29">
        <v>131</v>
      </c>
      <c r="V133" s="10">
        <v>189</v>
      </c>
      <c r="W133" s="72">
        <v>177</v>
      </c>
      <c r="X133" s="72">
        <v>202</v>
      </c>
      <c r="Y133" s="72">
        <v>240</v>
      </c>
      <c r="Z133" s="214" t="s">
        <v>377</v>
      </c>
    </row>
    <row r="134" spans="1:26" ht="25.5">
      <c r="A134" s="21" t="s">
        <v>935</v>
      </c>
      <c r="N134" s="29"/>
      <c r="P134" s="29">
        <v>266</v>
      </c>
      <c r="Q134" s="29">
        <v>319</v>
      </c>
      <c r="R134" s="29">
        <v>310</v>
      </c>
      <c r="S134" s="29">
        <v>293</v>
      </c>
      <c r="T134" s="29">
        <v>314</v>
      </c>
      <c r="U134" s="29">
        <v>254</v>
      </c>
      <c r="V134" s="10">
        <v>287</v>
      </c>
      <c r="W134" s="72">
        <v>284</v>
      </c>
      <c r="X134" s="72">
        <v>343</v>
      </c>
      <c r="Y134" s="72">
        <v>324</v>
      </c>
      <c r="Z134" s="214" t="s">
        <v>377</v>
      </c>
    </row>
    <row r="135" spans="1:26" ht="51" customHeight="1">
      <c r="A135" s="31" t="s">
        <v>968</v>
      </c>
      <c r="P135" s="29">
        <v>2918</v>
      </c>
      <c r="Q135" s="29">
        <v>3105</v>
      </c>
      <c r="R135" s="29">
        <v>3166</v>
      </c>
      <c r="S135" s="29">
        <v>3328</v>
      </c>
      <c r="T135" s="100">
        <v>3179</v>
      </c>
      <c r="U135" s="29">
        <v>3215</v>
      </c>
      <c r="V135" s="10">
        <v>3402</v>
      </c>
      <c r="W135" s="72">
        <v>3321</v>
      </c>
      <c r="X135" s="29">
        <v>3468.1</v>
      </c>
      <c r="Y135" s="29">
        <v>3445.3</v>
      </c>
      <c r="Z135" s="214" t="s">
        <v>377</v>
      </c>
    </row>
    <row r="136" spans="1:26" ht="25.5">
      <c r="A136" s="136" t="s">
        <v>969</v>
      </c>
      <c r="P136" s="29">
        <v>10489</v>
      </c>
      <c r="Q136" s="29">
        <v>13579</v>
      </c>
      <c r="R136" s="29">
        <v>16902</v>
      </c>
      <c r="S136" s="29">
        <v>22085</v>
      </c>
      <c r="T136" s="100">
        <v>19792</v>
      </c>
      <c r="U136" s="29">
        <v>26748</v>
      </c>
      <c r="V136" s="10">
        <v>33884</v>
      </c>
      <c r="W136" s="72">
        <v>34832</v>
      </c>
      <c r="X136" s="29">
        <v>41272.5</v>
      </c>
      <c r="Y136" s="29">
        <v>43268.7</v>
      </c>
      <c r="Z136" s="214" t="s">
        <v>377</v>
      </c>
    </row>
    <row r="137" spans="1:26" ht="23.25" customHeight="1">
      <c r="A137" s="427" t="s">
        <v>1364</v>
      </c>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row>
    <row r="138" spans="1:26" ht="15" customHeight="1">
      <c r="A138" s="423" t="s">
        <v>970</v>
      </c>
      <c r="B138" s="423"/>
      <c r="C138" s="423"/>
      <c r="D138" s="423"/>
      <c r="E138" s="423"/>
      <c r="F138" s="423"/>
      <c r="G138" s="423"/>
      <c r="H138" s="423"/>
      <c r="I138" s="423"/>
      <c r="J138" s="423"/>
      <c r="K138" s="423"/>
      <c r="L138" s="423"/>
      <c r="M138" s="423"/>
      <c r="N138" s="423"/>
      <c r="O138" s="423"/>
      <c r="P138" s="423"/>
      <c r="Q138" s="423"/>
      <c r="R138" s="423"/>
      <c r="S138" s="423"/>
      <c r="T138" s="423"/>
      <c r="U138" s="423"/>
      <c r="V138" s="423"/>
      <c r="W138" s="423"/>
      <c r="X138" s="423"/>
      <c r="Y138" s="423"/>
      <c r="Z138" s="423"/>
    </row>
    <row r="139" spans="1:26" ht="14.25" customHeight="1">
      <c r="A139" s="423" t="s">
        <v>971</v>
      </c>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row>
    <row r="140" ht="12.75">
      <c r="A140" s="119" t="s">
        <v>972</v>
      </c>
    </row>
    <row r="141" spans="1:21" ht="30.75" customHeight="1">
      <c r="A141" s="5" t="s">
        <v>973</v>
      </c>
      <c r="C141" s="29">
        <v>46815</v>
      </c>
      <c r="D141" s="29">
        <v>42924</v>
      </c>
      <c r="E141" s="29">
        <v>21905</v>
      </c>
      <c r="F141" s="29">
        <v>10152</v>
      </c>
      <c r="G141" s="29">
        <v>4997</v>
      </c>
      <c r="H141" s="29">
        <v>2743</v>
      </c>
      <c r="I141" s="29">
        <v>2129</v>
      </c>
      <c r="J141" s="29">
        <v>1536</v>
      </c>
      <c r="K141" s="29">
        <v>2274</v>
      </c>
      <c r="L141" s="29">
        <v>2287</v>
      </c>
      <c r="M141" s="29">
        <v>2557</v>
      </c>
      <c r="N141" s="29"/>
      <c r="O141" s="29"/>
      <c r="P141" s="29"/>
      <c r="Q141" s="29"/>
      <c r="R141" s="29"/>
      <c r="U141" s="41"/>
    </row>
    <row r="142" spans="1:21" ht="25.5">
      <c r="A142" s="17" t="s">
        <v>974</v>
      </c>
      <c r="C142" s="29">
        <v>22684</v>
      </c>
      <c r="D142" s="29">
        <v>7063</v>
      </c>
      <c r="E142" s="29">
        <v>5685</v>
      </c>
      <c r="F142" s="29">
        <v>1875</v>
      </c>
      <c r="G142" s="29">
        <v>928</v>
      </c>
      <c r="H142" s="29">
        <v>374</v>
      </c>
      <c r="I142" s="29">
        <v>264</v>
      </c>
      <c r="J142" s="29">
        <v>104</v>
      </c>
      <c r="K142" s="29">
        <v>170</v>
      </c>
      <c r="L142" s="29">
        <v>125</v>
      </c>
      <c r="M142" s="29">
        <v>86</v>
      </c>
      <c r="N142" s="29"/>
      <c r="O142" s="29"/>
      <c r="P142" s="29"/>
      <c r="Q142" s="29"/>
      <c r="R142" s="29"/>
      <c r="U142" s="41"/>
    </row>
    <row r="143" spans="1:21" ht="38.25">
      <c r="A143" s="17" t="s">
        <v>975</v>
      </c>
      <c r="C143" s="29">
        <v>3560</v>
      </c>
      <c r="D143" s="29">
        <v>9521</v>
      </c>
      <c r="E143" s="29">
        <v>5112</v>
      </c>
      <c r="F143" s="29">
        <v>1317</v>
      </c>
      <c r="G143" s="29">
        <v>715</v>
      </c>
      <c r="H143" s="29">
        <v>548</v>
      </c>
      <c r="I143" s="29">
        <v>321</v>
      </c>
      <c r="J143" s="29">
        <v>298</v>
      </c>
      <c r="K143" s="29">
        <v>274</v>
      </c>
      <c r="L143" s="29">
        <v>231</v>
      </c>
      <c r="M143" s="29">
        <v>226</v>
      </c>
      <c r="N143" s="29"/>
      <c r="O143" s="29"/>
      <c r="P143" s="29"/>
      <c r="Q143" s="29"/>
      <c r="R143" s="29"/>
      <c r="U143" s="41"/>
    </row>
    <row r="144" spans="1:21" ht="25.5">
      <c r="A144" s="17" t="s">
        <v>976</v>
      </c>
      <c r="C144" s="29">
        <v>20571</v>
      </c>
      <c r="D144" s="29">
        <v>26340</v>
      </c>
      <c r="E144" s="29">
        <v>11108</v>
      </c>
      <c r="F144" s="29">
        <v>6960</v>
      </c>
      <c r="G144" s="29">
        <v>3354</v>
      </c>
      <c r="H144" s="29">
        <v>1821</v>
      </c>
      <c r="I144" s="29">
        <v>1544</v>
      </c>
      <c r="J144" s="29">
        <v>1134</v>
      </c>
      <c r="K144" s="29">
        <v>1830</v>
      </c>
      <c r="L144" s="29">
        <v>1931</v>
      </c>
      <c r="M144" s="29">
        <v>2245</v>
      </c>
      <c r="N144" s="29"/>
      <c r="O144" s="29"/>
      <c r="P144" s="29"/>
      <c r="Q144" s="29"/>
      <c r="R144" s="29"/>
      <c r="U144" s="41"/>
    </row>
    <row r="145" spans="1:26" ht="41.25">
      <c r="A145" s="31" t="s">
        <v>977</v>
      </c>
      <c r="B145" s="29"/>
      <c r="C145" s="29"/>
      <c r="D145" s="29"/>
      <c r="E145" s="29"/>
      <c r="F145" s="29"/>
      <c r="G145" s="29"/>
      <c r="H145" s="29"/>
      <c r="I145" s="29"/>
      <c r="J145" s="29"/>
      <c r="K145" s="29"/>
      <c r="L145" s="29"/>
      <c r="N145" s="29">
        <v>434</v>
      </c>
      <c r="O145" s="29">
        <v>502</v>
      </c>
      <c r="P145" s="29">
        <v>491</v>
      </c>
      <c r="Q145" s="29">
        <v>444</v>
      </c>
      <c r="R145" s="29">
        <v>302</v>
      </c>
      <c r="S145" s="29">
        <v>260</v>
      </c>
      <c r="T145" s="29">
        <v>366</v>
      </c>
      <c r="U145" s="29">
        <v>217</v>
      </c>
      <c r="V145" s="29">
        <v>276</v>
      </c>
      <c r="W145" s="29">
        <v>228</v>
      </c>
      <c r="X145" s="29">
        <v>136</v>
      </c>
      <c r="Y145" s="7">
        <v>107</v>
      </c>
      <c r="Z145" s="29">
        <v>107</v>
      </c>
    </row>
    <row r="146" spans="1:26" ht="16.5" customHeight="1">
      <c r="A146" s="216" t="s">
        <v>978</v>
      </c>
      <c r="B146" s="29"/>
      <c r="C146" s="29"/>
      <c r="D146" s="29"/>
      <c r="E146" s="29"/>
      <c r="F146" s="29"/>
      <c r="G146" s="29"/>
      <c r="H146" s="29"/>
      <c r="I146" s="29"/>
      <c r="J146" s="29"/>
      <c r="K146" s="29"/>
      <c r="L146" s="29"/>
      <c r="M146" s="41"/>
      <c r="N146" s="29"/>
      <c r="O146" s="29"/>
      <c r="P146" s="29"/>
      <c r="Q146" s="29"/>
      <c r="R146" s="29"/>
      <c r="S146" s="29"/>
      <c r="T146" s="29"/>
      <c r="U146" s="29"/>
      <c r="V146" s="29"/>
      <c r="W146" s="116"/>
      <c r="X146" s="48"/>
      <c r="Y146" s="7"/>
      <c r="Z146" s="48"/>
    </row>
    <row r="147" spans="1:26" ht="12.75">
      <c r="A147" s="21" t="s">
        <v>979</v>
      </c>
      <c r="B147" s="29"/>
      <c r="C147" s="29"/>
      <c r="D147" s="29"/>
      <c r="E147" s="29"/>
      <c r="F147" s="29"/>
      <c r="G147" s="29"/>
      <c r="H147" s="29"/>
      <c r="I147" s="29"/>
      <c r="J147" s="29"/>
      <c r="K147" s="29"/>
      <c r="L147" s="29"/>
      <c r="M147" s="41"/>
      <c r="N147" s="29">
        <v>161</v>
      </c>
      <c r="O147" s="29">
        <v>121</v>
      </c>
      <c r="P147" s="29">
        <v>112</v>
      </c>
      <c r="Q147" s="29">
        <v>98</v>
      </c>
      <c r="R147" s="29">
        <v>73</v>
      </c>
      <c r="S147" s="29">
        <v>26</v>
      </c>
      <c r="T147" s="29">
        <v>140</v>
      </c>
      <c r="U147" s="29">
        <v>97</v>
      </c>
      <c r="V147" s="29">
        <v>119</v>
      </c>
      <c r="W147" s="29">
        <v>69</v>
      </c>
      <c r="X147" s="29">
        <v>20</v>
      </c>
      <c r="Y147" s="7">
        <v>15</v>
      </c>
      <c r="Z147" s="29">
        <v>27</v>
      </c>
    </row>
    <row r="148" spans="1:26" ht="25.5">
      <c r="A148" s="21" t="s">
        <v>980</v>
      </c>
      <c r="B148" s="29"/>
      <c r="C148" s="29"/>
      <c r="D148" s="29"/>
      <c r="E148" s="29"/>
      <c r="F148" s="29"/>
      <c r="G148" s="29"/>
      <c r="H148" s="29"/>
      <c r="I148" s="29"/>
      <c r="J148" s="29"/>
      <c r="K148" s="29"/>
      <c r="L148" s="29"/>
      <c r="M148" s="41"/>
      <c r="N148" s="29">
        <v>152</v>
      </c>
      <c r="O148" s="29">
        <v>246</v>
      </c>
      <c r="P148" s="29">
        <v>226</v>
      </c>
      <c r="Q148" s="29">
        <v>254</v>
      </c>
      <c r="R148" s="29">
        <v>115</v>
      </c>
      <c r="S148" s="29">
        <v>135</v>
      </c>
      <c r="T148" s="29">
        <v>87</v>
      </c>
      <c r="U148" s="29">
        <v>56</v>
      </c>
      <c r="V148" s="11">
        <v>80</v>
      </c>
      <c r="W148" s="29">
        <v>102</v>
      </c>
      <c r="X148" s="29">
        <v>58</v>
      </c>
      <c r="Y148" s="7">
        <v>50</v>
      </c>
      <c r="Z148" s="29">
        <v>46</v>
      </c>
    </row>
    <row r="149" spans="1:26" ht="12.75">
      <c r="A149" s="21" t="s">
        <v>906</v>
      </c>
      <c r="B149" s="29"/>
      <c r="C149" s="29"/>
      <c r="D149" s="29"/>
      <c r="E149" s="29"/>
      <c r="F149" s="29"/>
      <c r="G149" s="29"/>
      <c r="H149" s="29"/>
      <c r="I149" s="29"/>
      <c r="J149" s="29"/>
      <c r="K149" s="29"/>
      <c r="L149" s="29"/>
      <c r="M149" s="41"/>
      <c r="N149" s="29">
        <v>121</v>
      </c>
      <c r="O149" s="29">
        <v>135</v>
      </c>
      <c r="P149" s="29">
        <v>153</v>
      </c>
      <c r="Q149" s="29">
        <v>92</v>
      </c>
      <c r="R149" s="29">
        <v>114</v>
      </c>
      <c r="S149" s="29">
        <v>99</v>
      </c>
      <c r="T149" s="29">
        <v>139</v>
      </c>
      <c r="U149" s="29">
        <v>64</v>
      </c>
      <c r="V149" s="11">
        <v>77</v>
      </c>
      <c r="W149" s="29">
        <v>57</v>
      </c>
      <c r="X149" s="29">
        <v>58</v>
      </c>
      <c r="Y149" s="7">
        <v>42</v>
      </c>
      <c r="Z149" s="29">
        <v>34</v>
      </c>
    </row>
    <row r="150" spans="1:26" ht="41.25">
      <c r="A150" s="31" t="s">
        <v>981</v>
      </c>
      <c r="B150" s="13"/>
      <c r="C150" s="29">
        <v>157.2</v>
      </c>
      <c r="D150" s="29">
        <v>450.3</v>
      </c>
      <c r="E150" s="29">
        <v>1066.8</v>
      </c>
      <c r="F150" s="29">
        <v>3815.6</v>
      </c>
      <c r="G150" s="29">
        <v>3234</v>
      </c>
      <c r="H150" s="29">
        <v>26230.1</v>
      </c>
      <c r="I150" s="29">
        <v>17538.1</v>
      </c>
      <c r="J150" s="29">
        <v>12290.7</v>
      </c>
      <c r="K150" s="29">
        <v>41608.9</v>
      </c>
      <c r="L150" s="29">
        <v>16756.5</v>
      </c>
      <c r="M150" s="29">
        <v>22857.3</v>
      </c>
      <c r="N150" s="29">
        <v>88673.2</v>
      </c>
      <c r="O150" s="29">
        <v>90143.1</v>
      </c>
      <c r="P150" s="29">
        <v>87462.6</v>
      </c>
      <c r="Q150" s="29">
        <v>93606.9</v>
      </c>
      <c r="R150" s="29">
        <v>109076.9</v>
      </c>
      <c r="S150" s="29" t="s">
        <v>982</v>
      </c>
      <c r="T150" s="29">
        <v>55145.9</v>
      </c>
      <c r="U150" s="22">
        <v>82938</v>
      </c>
      <c r="V150" s="7">
        <v>200666.1</v>
      </c>
      <c r="W150" s="29">
        <v>147088.8</v>
      </c>
      <c r="X150" s="11">
        <v>126751.6</v>
      </c>
      <c r="Y150" s="7">
        <v>105690.2</v>
      </c>
      <c r="Z150" s="29">
        <v>66911</v>
      </c>
    </row>
    <row r="151" spans="1:26" ht="28.5" customHeight="1">
      <c r="A151" s="99" t="s">
        <v>983</v>
      </c>
      <c r="B151" s="70"/>
      <c r="C151" s="29"/>
      <c r="D151" s="22">
        <v>355</v>
      </c>
      <c r="E151" s="29">
        <v>984.1</v>
      </c>
      <c r="F151" s="29">
        <v>3569.8</v>
      </c>
      <c r="G151" s="29">
        <v>2804.9</v>
      </c>
      <c r="H151" s="29">
        <v>24705.9</v>
      </c>
      <c r="I151" s="29">
        <v>17445.6</v>
      </c>
      <c r="J151" s="29">
        <v>12104.4</v>
      </c>
      <c r="K151" s="29">
        <v>41215.8</v>
      </c>
      <c r="L151" s="29">
        <v>15404.9</v>
      </c>
      <c r="M151" s="29" t="s">
        <v>984</v>
      </c>
      <c r="N151" s="29" t="s">
        <v>985</v>
      </c>
      <c r="O151" s="29">
        <v>88832.4</v>
      </c>
      <c r="P151" s="29">
        <v>87268.3</v>
      </c>
      <c r="Q151" s="29">
        <v>90751.7</v>
      </c>
      <c r="R151" s="29" t="s">
        <v>986</v>
      </c>
      <c r="S151" s="29" t="s">
        <v>987</v>
      </c>
      <c r="T151" s="29">
        <v>55128.9</v>
      </c>
      <c r="U151" s="22">
        <v>81770.1</v>
      </c>
      <c r="V151" s="11">
        <v>200258.4</v>
      </c>
      <c r="W151" s="29">
        <v>150184.5</v>
      </c>
      <c r="X151" s="7">
        <v>125405.2</v>
      </c>
      <c r="Y151" s="7">
        <v>104240.4</v>
      </c>
      <c r="Z151" s="29">
        <v>66186</v>
      </c>
    </row>
    <row r="152" spans="1:26" ht="42.75" customHeight="1">
      <c r="A152" s="5" t="s">
        <v>988</v>
      </c>
      <c r="B152" s="13"/>
      <c r="C152" s="29">
        <v>2376</v>
      </c>
      <c r="D152" s="29">
        <v>13547</v>
      </c>
      <c r="E152" s="29">
        <v>9814</v>
      </c>
      <c r="F152" s="29">
        <v>2816</v>
      </c>
      <c r="G152" s="29">
        <v>1123</v>
      </c>
      <c r="H152" s="29">
        <v>496</v>
      </c>
      <c r="I152" s="29">
        <v>360</v>
      </c>
      <c r="J152" s="29">
        <v>258</v>
      </c>
      <c r="K152" s="29">
        <v>199</v>
      </c>
      <c r="L152" s="29">
        <v>125</v>
      </c>
      <c r="M152" s="29">
        <v>125</v>
      </c>
      <c r="N152" s="29">
        <v>314</v>
      </c>
      <c r="O152" s="29">
        <v>414</v>
      </c>
      <c r="P152" s="29">
        <v>396</v>
      </c>
      <c r="Q152" s="29">
        <v>386</v>
      </c>
      <c r="R152" s="29">
        <v>254</v>
      </c>
      <c r="S152" s="29">
        <v>225</v>
      </c>
      <c r="T152" s="29">
        <v>355</v>
      </c>
      <c r="U152" s="29">
        <v>215</v>
      </c>
      <c r="V152" s="7">
        <v>254</v>
      </c>
      <c r="W152" s="29">
        <v>225</v>
      </c>
      <c r="X152" s="7">
        <v>136</v>
      </c>
      <c r="Y152" s="7">
        <v>107</v>
      </c>
      <c r="Z152" s="29">
        <v>107</v>
      </c>
    </row>
    <row r="153" spans="1:26" ht="17.25" customHeight="1">
      <c r="A153" s="216" t="s">
        <v>989</v>
      </c>
      <c r="B153" s="70"/>
      <c r="C153" s="29"/>
      <c r="D153" s="29"/>
      <c r="E153" s="29"/>
      <c r="F153" s="29"/>
      <c r="G153" s="29"/>
      <c r="H153" s="29"/>
      <c r="I153" s="29"/>
      <c r="J153" s="29"/>
      <c r="K153" s="29"/>
      <c r="L153" s="29"/>
      <c r="M153" s="29"/>
      <c r="N153" s="29"/>
      <c r="O153" s="29"/>
      <c r="P153" s="29"/>
      <c r="Q153" s="29"/>
      <c r="R153" s="29"/>
      <c r="S153" s="29"/>
      <c r="T153" s="29"/>
      <c r="U153" s="29"/>
      <c r="V153" s="11"/>
      <c r="W153" s="116"/>
      <c r="X153" s="7"/>
      <c r="Y153" s="7"/>
      <c r="Z153" s="35"/>
    </row>
    <row r="154" spans="1:26" ht="11.25" customHeight="1">
      <c r="A154" s="21" t="s">
        <v>979</v>
      </c>
      <c r="B154" s="70"/>
      <c r="C154" s="29"/>
      <c r="D154" s="29">
        <v>5419</v>
      </c>
      <c r="E154" s="29">
        <v>4921</v>
      </c>
      <c r="F154" s="29">
        <v>1326</v>
      </c>
      <c r="G154" s="29">
        <v>538</v>
      </c>
      <c r="H154" s="29">
        <v>180</v>
      </c>
      <c r="I154" s="29">
        <v>101</v>
      </c>
      <c r="J154" s="29">
        <v>31</v>
      </c>
      <c r="K154" s="29">
        <v>36</v>
      </c>
      <c r="L154" s="29">
        <v>11</v>
      </c>
      <c r="M154" s="29">
        <v>10</v>
      </c>
      <c r="N154" s="29">
        <v>159</v>
      </c>
      <c r="O154" s="29">
        <v>121</v>
      </c>
      <c r="P154" s="29">
        <v>112</v>
      </c>
      <c r="Q154" s="29">
        <v>97</v>
      </c>
      <c r="R154" s="29">
        <v>73</v>
      </c>
      <c r="S154" s="29">
        <v>23</v>
      </c>
      <c r="T154" s="29">
        <v>140</v>
      </c>
      <c r="U154" s="29">
        <v>97</v>
      </c>
      <c r="V154" s="11">
        <v>117</v>
      </c>
      <c r="W154" s="29">
        <v>68</v>
      </c>
      <c r="X154" s="7">
        <v>20</v>
      </c>
      <c r="Y154" s="7">
        <v>15</v>
      </c>
      <c r="Z154" s="29">
        <v>27</v>
      </c>
    </row>
    <row r="155" spans="1:26" ht="12.75" customHeight="1">
      <c r="A155" s="21" t="s">
        <v>980</v>
      </c>
      <c r="B155" s="70"/>
      <c r="C155" s="29"/>
      <c r="D155" s="29">
        <v>6028</v>
      </c>
      <c r="E155" s="29">
        <v>3744</v>
      </c>
      <c r="F155" s="29">
        <v>859</v>
      </c>
      <c r="G155" s="29">
        <v>393</v>
      </c>
      <c r="H155" s="29">
        <v>221</v>
      </c>
      <c r="I155" s="29">
        <v>178</v>
      </c>
      <c r="J155" s="29">
        <v>203</v>
      </c>
      <c r="K155" s="29">
        <v>138</v>
      </c>
      <c r="L155" s="29">
        <v>93</v>
      </c>
      <c r="M155" s="29">
        <v>94</v>
      </c>
      <c r="N155" s="29">
        <v>120</v>
      </c>
      <c r="O155" s="29">
        <v>214</v>
      </c>
      <c r="P155" s="29">
        <v>200</v>
      </c>
      <c r="Q155" s="29">
        <v>245</v>
      </c>
      <c r="R155" s="29">
        <v>109</v>
      </c>
      <c r="S155" s="29">
        <v>127</v>
      </c>
      <c r="T155" s="29">
        <v>86</v>
      </c>
      <c r="U155" s="29">
        <v>55</v>
      </c>
      <c r="V155" s="11">
        <v>74</v>
      </c>
      <c r="W155" s="29">
        <v>101</v>
      </c>
      <c r="X155" s="7">
        <v>58</v>
      </c>
      <c r="Y155" s="7">
        <v>50</v>
      </c>
      <c r="Z155" s="29">
        <v>46</v>
      </c>
    </row>
    <row r="156" spans="1:26" ht="11.25" customHeight="1">
      <c r="A156" s="21" t="s">
        <v>906</v>
      </c>
      <c r="B156" s="70"/>
      <c r="C156" s="29"/>
      <c r="D156" s="29">
        <v>2100</v>
      </c>
      <c r="E156" s="29">
        <v>1149</v>
      </c>
      <c r="F156" s="29">
        <v>631</v>
      </c>
      <c r="G156" s="29">
        <v>192</v>
      </c>
      <c r="H156" s="29">
        <v>95</v>
      </c>
      <c r="I156" s="29">
        <v>81</v>
      </c>
      <c r="J156" s="29">
        <v>24</v>
      </c>
      <c r="K156" s="29">
        <v>25</v>
      </c>
      <c r="L156" s="29">
        <v>21</v>
      </c>
      <c r="M156" s="29">
        <v>21</v>
      </c>
      <c r="N156" s="29">
        <v>35</v>
      </c>
      <c r="O156" s="29">
        <v>79</v>
      </c>
      <c r="P156" s="29">
        <v>84</v>
      </c>
      <c r="Q156" s="29">
        <v>44</v>
      </c>
      <c r="R156" s="29">
        <v>72</v>
      </c>
      <c r="S156" s="29">
        <v>75</v>
      </c>
      <c r="T156" s="29">
        <v>129</v>
      </c>
      <c r="U156" s="29">
        <v>63</v>
      </c>
      <c r="V156" s="11">
        <v>63</v>
      </c>
      <c r="W156" s="29">
        <v>56</v>
      </c>
      <c r="X156" s="7">
        <v>58</v>
      </c>
      <c r="Y156" s="7">
        <v>42</v>
      </c>
      <c r="Z156" s="29">
        <v>34</v>
      </c>
    </row>
    <row r="157" spans="1:26" ht="12.75">
      <c r="A157" s="31" t="s">
        <v>990</v>
      </c>
      <c r="C157" s="29">
        <v>2631</v>
      </c>
      <c r="D157" s="29">
        <v>5770</v>
      </c>
      <c r="E157" s="29">
        <v>2396</v>
      </c>
      <c r="F157" s="29">
        <v>1529</v>
      </c>
      <c r="G157" s="29">
        <v>1203</v>
      </c>
      <c r="H157" s="29">
        <v>1198</v>
      </c>
      <c r="I157" s="29">
        <v>959</v>
      </c>
      <c r="J157" s="29">
        <v>896</v>
      </c>
      <c r="K157" s="29">
        <v>922</v>
      </c>
      <c r="L157" s="29">
        <v>1302</v>
      </c>
      <c r="M157" s="29">
        <v>1395</v>
      </c>
      <c r="N157" s="29">
        <v>897</v>
      </c>
      <c r="O157" s="29">
        <v>1408</v>
      </c>
      <c r="P157" s="29">
        <v>1822</v>
      </c>
      <c r="Q157" s="29">
        <v>1624</v>
      </c>
      <c r="R157" s="29">
        <v>788</v>
      </c>
      <c r="S157" s="29">
        <v>699</v>
      </c>
      <c r="T157" s="29">
        <v>1363</v>
      </c>
      <c r="U157" s="29">
        <v>885</v>
      </c>
      <c r="V157" s="7">
        <v>340</v>
      </c>
      <c r="W157" s="7">
        <v>467</v>
      </c>
      <c r="X157" s="7">
        <v>766</v>
      </c>
      <c r="Y157" s="7">
        <v>359</v>
      </c>
      <c r="Z157" s="7">
        <v>449</v>
      </c>
    </row>
    <row r="158" spans="1:26" ht="29.25" customHeight="1">
      <c r="A158" s="5" t="s">
        <v>991</v>
      </c>
      <c r="C158" s="29">
        <v>132</v>
      </c>
      <c r="D158" s="29">
        <v>282</v>
      </c>
      <c r="E158" s="29">
        <v>114</v>
      </c>
      <c r="F158" s="29">
        <v>72</v>
      </c>
      <c r="G158" s="29">
        <v>57</v>
      </c>
      <c r="H158" s="29">
        <v>56</v>
      </c>
      <c r="I158" s="29">
        <v>46</v>
      </c>
      <c r="J158" s="29">
        <v>39</v>
      </c>
      <c r="K158" s="29">
        <v>42</v>
      </c>
      <c r="L158" s="29">
        <v>62</v>
      </c>
      <c r="M158" s="29">
        <v>68</v>
      </c>
      <c r="N158" s="29">
        <v>42</v>
      </c>
      <c r="O158" s="29">
        <v>69</v>
      </c>
      <c r="P158" s="29">
        <v>89</v>
      </c>
      <c r="Q158" s="29">
        <v>78</v>
      </c>
      <c r="R158" s="29">
        <v>36</v>
      </c>
      <c r="S158" s="29">
        <v>31</v>
      </c>
      <c r="T158" s="29">
        <v>64</v>
      </c>
      <c r="U158" s="29">
        <v>41</v>
      </c>
      <c r="V158" s="7">
        <v>15</v>
      </c>
      <c r="W158" s="7">
        <v>21</v>
      </c>
      <c r="X158" s="7">
        <v>35</v>
      </c>
      <c r="Y158" s="7">
        <v>16</v>
      </c>
      <c r="Z158" s="7">
        <v>21</v>
      </c>
    </row>
    <row r="159" spans="1:26" ht="24" customHeight="1">
      <c r="A159" s="423" t="s">
        <v>2384</v>
      </c>
      <c r="B159" s="423"/>
      <c r="C159" s="423"/>
      <c r="D159" s="423"/>
      <c r="E159" s="423"/>
      <c r="F159" s="423"/>
      <c r="G159" s="423"/>
      <c r="H159" s="423"/>
      <c r="I159" s="423"/>
      <c r="J159" s="423"/>
      <c r="K159" s="423"/>
      <c r="L159" s="423"/>
      <c r="M159" s="423"/>
      <c r="N159" s="423"/>
      <c r="O159" s="423"/>
      <c r="P159" s="423"/>
      <c r="Q159" s="423"/>
      <c r="R159" s="423"/>
      <c r="S159" s="423"/>
      <c r="T159" s="423"/>
      <c r="U159" s="423"/>
      <c r="V159" s="423"/>
      <c r="W159" s="423"/>
      <c r="X159" s="423"/>
      <c r="Y159" s="423"/>
      <c r="Z159" s="423"/>
    </row>
    <row r="160" spans="1:26" ht="15" customHeight="1">
      <c r="A160" s="426" t="s">
        <v>992</v>
      </c>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row>
    <row r="161" spans="1:26" ht="12" customHeight="1">
      <c r="A161" s="423" t="s">
        <v>993</v>
      </c>
      <c r="B161" s="423"/>
      <c r="C161" s="423"/>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row>
    <row r="162" spans="1:26" ht="13.5" customHeight="1">
      <c r="A162" s="423" t="s">
        <v>994</v>
      </c>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row>
    <row r="163" spans="1:26" ht="12.75" customHeight="1">
      <c r="A163" s="426" t="s">
        <v>995</v>
      </c>
      <c r="B163" s="426"/>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row>
    <row r="164" spans="1:26" ht="12.75">
      <c r="A164" s="426" t="s">
        <v>996</v>
      </c>
      <c r="B164" s="426"/>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sheetData>
  <sheetProtection selectLockedCells="1" selectUnlockedCells="1"/>
  <mergeCells count="15">
    <mergeCell ref="A162:Z162"/>
    <mergeCell ref="A163:Z163"/>
    <mergeCell ref="A164:Z164"/>
    <mergeCell ref="A137:Z137"/>
    <mergeCell ref="A138:Z138"/>
    <mergeCell ref="A139:Z139"/>
    <mergeCell ref="A159:Z159"/>
    <mergeCell ref="A160:Z160"/>
    <mergeCell ref="A161:Z161"/>
    <mergeCell ref="A116:Z116"/>
    <mergeCell ref="A117:Z117"/>
    <mergeCell ref="A1:Z1"/>
    <mergeCell ref="A3:Z3"/>
    <mergeCell ref="A95:Z95"/>
    <mergeCell ref="A96:Z96"/>
  </mergeCells>
  <printOptions/>
  <pageMargins left="0.75" right="0.75" top="1" bottom="1"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Z322"/>
  <sheetViews>
    <sheetView zoomScalePageLayoutView="0" workbookViewId="0" topLeftCell="A1">
      <pane xSplit="1" ySplit="3" topLeftCell="G217" activePane="bottomRight" state="frozen"/>
      <selection pane="topLeft" activeCell="A1" sqref="A1"/>
      <selection pane="topRight" activeCell="B1" sqref="B1"/>
      <selection pane="bottomLeft" activeCell="A13" sqref="A13"/>
      <selection pane="bottomRight" activeCell="A1" sqref="A1:Z1"/>
    </sheetView>
  </sheetViews>
  <sheetFormatPr defaultColWidth="9.00390625" defaultRowHeight="12.75"/>
  <cols>
    <col min="1" max="1" width="34.7539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7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997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1" ht="12.75">
      <c r="A4" s="16" t="s">
        <v>998</v>
      </c>
      <c r="B4" s="117"/>
      <c r="C4" s="117"/>
      <c r="D4" s="117"/>
      <c r="E4" s="117"/>
      <c r="F4" s="117"/>
      <c r="G4" s="117"/>
      <c r="H4" s="117"/>
      <c r="I4" s="117"/>
      <c r="J4" s="117"/>
      <c r="K4" s="117"/>
      <c r="L4" s="117"/>
      <c r="M4" s="117"/>
      <c r="N4" s="117"/>
      <c r="O4" s="117"/>
      <c r="P4" s="117"/>
      <c r="Q4" s="117"/>
      <c r="R4" s="117"/>
      <c r="S4" s="117"/>
      <c r="T4" s="117"/>
      <c r="U4" s="117"/>
    </row>
    <row r="5" spans="1:23" ht="38.25">
      <c r="A5" s="5" t="s">
        <v>1366</v>
      </c>
      <c r="W5" s="217"/>
    </row>
    <row r="6" spans="1:26" ht="12.75">
      <c r="A6" s="49" t="s">
        <v>432</v>
      </c>
      <c r="P6" s="29">
        <v>7040</v>
      </c>
      <c r="Q6" s="29">
        <v>7795</v>
      </c>
      <c r="R6" s="29">
        <v>8315</v>
      </c>
      <c r="S6" s="29">
        <v>9136</v>
      </c>
      <c r="T6" s="29">
        <v>9804</v>
      </c>
      <c r="U6" s="29">
        <v>10116</v>
      </c>
      <c r="V6" s="29">
        <v>10539</v>
      </c>
      <c r="W6" s="29">
        <v>11584</v>
      </c>
      <c r="X6" s="29">
        <v>12023</v>
      </c>
      <c r="Y6" s="29">
        <v>12623</v>
      </c>
      <c r="Z6" s="29">
        <v>12598</v>
      </c>
    </row>
    <row r="7" spans="1:26" ht="12.75">
      <c r="A7" s="49" t="s">
        <v>433</v>
      </c>
      <c r="P7" s="29">
        <v>212644</v>
      </c>
      <c r="Q7" s="29">
        <v>216894</v>
      </c>
      <c r="R7" s="29">
        <v>216343</v>
      </c>
      <c r="S7" s="29">
        <v>221480</v>
      </c>
      <c r="T7" s="29">
        <v>235756</v>
      </c>
      <c r="U7" s="29">
        <v>226491</v>
      </c>
      <c r="V7" s="29">
        <v>237443</v>
      </c>
      <c r="W7" s="29">
        <v>256700</v>
      </c>
      <c r="X7" s="29">
        <v>260216</v>
      </c>
      <c r="Y7" s="29">
        <v>263201</v>
      </c>
      <c r="Z7" s="29">
        <v>263142</v>
      </c>
    </row>
    <row r="8" spans="1:26" ht="12.75">
      <c r="A8" s="49" t="s">
        <v>434</v>
      </c>
      <c r="P8" s="29">
        <v>39076</v>
      </c>
      <c r="Q8" s="29">
        <v>44155</v>
      </c>
      <c r="R8" s="29">
        <v>44471</v>
      </c>
      <c r="S8" s="29">
        <v>42869</v>
      </c>
      <c r="T8" s="29">
        <v>39767</v>
      </c>
      <c r="U8" s="29">
        <v>40384</v>
      </c>
      <c r="V8" s="29">
        <v>40043</v>
      </c>
      <c r="W8" s="29">
        <v>40163</v>
      </c>
      <c r="X8" s="29">
        <v>39808</v>
      </c>
      <c r="Y8" s="29">
        <v>40172</v>
      </c>
      <c r="Z8" s="29">
        <v>39502</v>
      </c>
    </row>
    <row r="9" spans="1:26" ht="36.75" customHeight="1">
      <c r="A9" s="31" t="s">
        <v>999</v>
      </c>
      <c r="P9" s="29"/>
      <c r="Q9" s="29"/>
      <c r="R9" s="29"/>
      <c r="S9" s="29"/>
      <c r="T9" s="116"/>
      <c r="U9" s="73"/>
      <c r="V9" s="73"/>
      <c r="W9" s="48"/>
      <c r="X9" s="48"/>
      <c r="Y9" s="48"/>
      <c r="Z9" s="48"/>
    </row>
    <row r="10" spans="1:26" ht="12.75">
      <c r="A10" s="49" t="s">
        <v>432</v>
      </c>
      <c r="P10" s="29">
        <v>3062</v>
      </c>
      <c r="Q10" s="29">
        <v>3721</v>
      </c>
      <c r="R10" s="29">
        <v>4489</v>
      </c>
      <c r="S10" s="29">
        <v>5272</v>
      </c>
      <c r="T10" s="29">
        <v>5091</v>
      </c>
      <c r="U10" s="29">
        <v>6218</v>
      </c>
      <c r="V10" s="29">
        <v>8020</v>
      </c>
      <c r="W10" s="29">
        <v>8950</v>
      </c>
      <c r="X10" s="29">
        <v>9214</v>
      </c>
      <c r="Y10" s="29">
        <v>9691</v>
      </c>
      <c r="Z10" s="29">
        <v>11171</v>
      </c>
    </row>
    <row r="11" spans="1:26" ht="12.75">
      <c r="A11" s="49" t="s">
        <v>433</v>
      </c>
      <c r="P11" s="29">
        <v>8872</v>
      </c>
      <c r="Q11" s="29">
        <v>11185</v>
      </c>
      <c r="R11" s="29">
        <v>13978</v>
      </c>
      <c r="S11" s="29">
        <v>16864</v>
      </c>
      <c r="T11" s="29">
        <v>14352</v>
      </c>
      <c r="U11" s="29">
        <v>18881</v>
      </c>
      <c r="V11" s="29">
        <v>22813</v>
      </c>
      <c r="W11" s="29">
        <v>25111</v>
      </c>
      <c r="X11" s="29">
        <v>26840</v>
      </c>
      <c r="Y11" s="29">
        <v>29661</v>
      </c>
      <c r="Z11" s="29">
        <v>33087</v>
      </c>
    </row>
    <row r="12" spans="1:26" ht="12.75">
      <c r="A12" s="49" t="s">
        <v>434</v>
      </c>
      <c r="P12" s="29">
        <v>1691</v>
      </c>
      <c r="Q12" s="29">
        <v>2162</v>
      </c>
      <c r="R12" s="29">
        <v>2146</v>
      </c>
      <c r="S12" s="29">
        <v>2573</v>
      </c>
      <c r="T12" s="29">
        <v>3030</v>
      </c>
      <c r="U12" s="29">
        <v>3665</v>
      </c>
      <c r="V12" s="29">
        <v>4219</v>
      </c>
      <c r="W12" s="29">
        <v>4160</v>
      </c>
      <c r="X12" s="29">
        <v>4492</v>
      </c>
      <c r="Y12" s="29">
        <v>4712</v>
      </c>
      <c r="Z12" s="29">
        <v>4833</v>
      </c>
    </row>
    <row r="13" spans="1:26" ht="28.5">
      <c r="A13" s="31" t="s">
        <v>1000</v>
      </c>
      <c r="C13" s="29">
        <v>84</v>
      </c>
      <c r="D13" s="29">
        <v>86.3</v>
      </c>
      <c r="E13" s="29">
        <v>78.4</v>
      </c>
      <c r="F13" s="29">
        <v>95.4</v>
      </c>
      <c r="G13" s="29">
        <v>92.4</v>
      </c>
      <c r="H13" s="22">
        <v>101</v>
      </c>
      <c r="I13" s="29">
        <v>95.2</v>
      </c>
      <c r="J13" s="29">
        <v>108.9</v>
      </c>
      <c r="K13" s="29">
        <v>108.7</v>
      </c>
      <c r="L13" s="29">
        <v>102.9</v>
      </c>
      <c r="M13" s="29">
        <v>103.1</v>
      </c>
      <c r="N13" s="29">
        <v>108.9</v>
      </c>
      <c r="O13" s="22">
        <v>108</v>
      </c>
      <c r="P13" s="29">
        <v>105.1</v>
      </c>
      <c r="Q13" s="29">
        <v>106.3</v>
      </c>
      <c r="R13" s="22">
        <v>106.8</v>
      </c>
      <c r="S13" s="22">
        <v>100.6</v>
      </c>
      <c r="T13" s="22">
        <v>89.3</v>
      </c>
      <c r="U13" s="22">
        <v>107.3</v>
      </c>
      <c r="V13" s="22">
        <v>105</v>
      </c>
      <c r="W13" s="22">
        <v>103.4</v>
      </c>
      <c r="X13" s="29">
        <v>100.4</v>
      </c>
      <c r="Y13" s="22">
        <v>101.7</v>
      </c>
      <c r="Z13" s="22">
        <v>96.6</v>
      </c>
    </row>
    <row r="14" spans="1:26" ht="41.25" customHeight="1">
      <c r="A14" s="136" t="s">
        <v>1001</v>
      </c>
      <c r="R14" s="73"/>
      <c r="S14" s="73"/>
      <c r="T14" s="73"/>
      <c r="U14" s="48"/>
      <c r="V14" s="48"/>
      <c r="W14" s="48"/>
      <c r="X14" s="48"/>
      <c r="Y14" s="48"/>
      <c r="Z14" s="48"/>
    </row>
    <row r="15" spans="1:26" ht="12.75">
      <c r="A15" s="49" t="s">
        <v>432</v>
      </c>
      <c r="C15" s="29">
        <v>88.2</v>
      </c>
      <c r="D15" s="29">
        <v>89.6</v>
      </c>
      <c r="E15" s="29">
        <v>92</v>
      </c>
      <c r="F15" s="29">
        <v>97.3</v>
      </c>
      <c r="G15" s="22">
        <v>97</v>
      </c>
      <c r="H15" s="29">
        <v>100.2</v>
      </c>
      <c r="I15" s="29">
        <v>97.7</v>
      </c>
      <c r="J15" s="22">
        <v>104</v>
      </c>
      <c r="K15" s="29">
        <v>106.4</v>
      </c>
      <c r="L15" s="22">
        <v>106</v>
      </c>
      <c r="M15" s="29">
        <v>106.8</v>
      </c>
      <c r="N15" s="29">
        <v>108.7</v>
      </c>
      <c r="O15" s="29">
        <v>106.8</v>
      </c>
      <c r="P15" s="29">
        <v>101.4</v>
      </c>
      <c r="Q15" s="22">
        <v>102.8</v>
      </c>
      <c r="R15" s="22">
        <v>103.3</v>
      </c>
      <c r="S15" s="22">
        <v>100.4</v>
      </c>
      <c r="T15" s="22">
        <v>97.2</v>
      </c>
      <c r="U15" s="22">
        <v>103.8</v>
      </c>
      <c r="V15" s="22">
        <v>101.8</v>
      </c>
      <c r="W15" s="22">
        <v>101</v>
      </c>
      <c r="X15" s="29">
        <v>101.1</v>
      </c>
      <c r="Y15" s="22">
        <v>101.4</v>
      </c>
      <c r="Z15" s="22">
        <v>100.3</v>
      </c>
    </row>
    <row r="16" spans="1:26" ht="12.75">
      <c r="A16" s="49" t="s">
        <v>433</v>
      </c>
      <c r="C16" s="29">
        <v>81.8</v>
      </c>
      <c r="D16" s="29">
        <v>84.6</v>
      </c>
      <c r="E16" s="29">
        <v>72.8</v>
      </c>
      <c r="F16" s="29">
        <v>94.2</v>
      </c>
      <c r="G16" s="29">
        <v>89.7</v>
      </c>
      <c r="H16" s="22">
        <v>102</v>
      </c>
      <c r="I16" s="29">
        <v>93.8</v>
      </c>
      <c r="J16" s="29">
        <v>112.8</v>
      </c>
      <c r="K16" s="29">
        <v>110.9</v>
      </c>
      <c r="L16" s="22">
        <v>102</v>
      </c>
      <c r="M16" s="29">
        <v>101.1</v>
      </c>
      <c r="N16" s="29">
        <v>110.3</v>
      </c>
      <c r="O16" s="29">
        <v>110.5</v>
      </c>
      <c r="P16" s="29">
        <v>107.6</v>
      </c>
      <c r="Q16" s="22">
        <v>108.4</v>
      </c>
      <c r="R16" s="22">
        <v>110.5</v>
      </c>
      <c r="S16" s="22">
        <v>100.5</v>
      </c>
      <c r="T16" s="22">
        <v>84.8</v>
      </c>
      <c r="U16" s="22">
        <v>110.6</v>
      </c>
      <c r="V16" s="22">
        <v>108</v>
      </c>
      <c r="W16" s="22">
        <v>105.1</v>
      </c>
      <c r="X16" s="29">
        <v>100.5</v>
      </c>
      <c r="Y16" s="22">
        <v>102.1</v>
      </c>
      <c r="Z16" s="22">
        <v>94.6</v>
      </c>
    </row>
    <row r="17" spans="1:26" ht="12.75">
      <c r="A17" s="49" t="s">
        <v>434</v>
      </c>
      <c r="C17" s="29">
        <v>95.3</v>
      </c>
      <c r="D17" s="29">
        <v>95.3</v>
      </c>
      <c r="E17" s="29">
        <v>91.2</v>
      </c>
      <c r="F17" s="29">
        <v>96.8</v>
      </c>
      <c r="G17" s="29">
        <v>97.3</v>
      </c>
      <c r="H17" s="29">
        <v>98.2</v>
      </c>
      <c r="I17" s="29">
        <v>97.7</v>
      </c>
      <c r="J17" s="29">
        <v>98.8</v>
      </c>
      <c r="K17" s="22">
        <v>104</v>
      </c>
      <c r="L17" s="29">
        <v>101.4</v>
      </c>
      <c r="M17" s="29">
        <v>104.8</v>
      </c>
      <c r="N17" s="29">
        <v>103.3</v>
      </c>
      <c r="O17" s="29">
        <v>101.1</v>
      </c>
      <c r="P17" s="29">
        <v>100.9</v>
      </c>
      <c r="Q17" s="22">
        <v>103.4</v>
      </c>
      <c r="R17" s="22">
        <v>99.4</v>
      </c>
      <c r="S17" s="22">
        <v>100.6</v>
      </c>
      <c r="T17" s="22">
        <v>97.3</v>
      </c>
      <c r="U17" s="22">
        <v>102.2</v>
      </c>
      <c r="V17" s="22">
        <v>100.2</v>
      </c>
      <c r="W17" s="22">
        <v>101.3</v>
      </c>
      <c r="X17" s="29">
        <v>97.5</v>
      </c>
      <c r="Y17" s="22">
        <v>99.9</v>
      </c>
      <c r="Z17" s="22">
        <v>98.4</v>
      </c>
    </row>
    <row r="18" spans="1:21" ht="54.75" customHeight="1">
      <c r="A18" s="31" t="s">
        <v>1002</v>
      </c>
      <c r="B18" s="29"/>
      <c r="C18" s="29"/>
      <c r="D18" s="29"/>
      <c r="E18" s="29"/>
      <c r="F18" s="29"/>
      <c r="G18" s="29"/>
      <c r="H18" s="29"/>
      <c r="I18" s="29"/>
      <c r="J18" s="29"/>
      <c r="K18" s="29"/>
      <c r="L18" s="29"/>
      <c r="M18" s="29"/>
      <c r="N18" s="29"/>
      <c r="O18" s="29"/>
      <c r="P18" s="29"/>
      <c r="Q18" s="29"/>
      <c r="R18" s="29"/>
      <c r="U18" s="41"/>
    </row>
    <row r="19" spans="1:26" ht="14.25">
      <c r="A19" s="406" t="s">
        <v>1003</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row>
    <row r="20" spans="1:20" ht="12.75">
      <c r="A20" s="218" t="s">
        <v>1004</v>
      </c>
      <c r="B20" s="100">
        <v>85</v>
      </c>
      <c r="C20" s="100">
        <v>86</v>
      </c>
      <c r="D20" s="100">
        <v>79</v>
      </c>
      <c r="E20" s="100">
        <v>72</v>
      </c>
      <c r="F20" s="100">
        <v>72</v>
      </c>
      <c r="G20" s="100">
        <v>72</v>
      </c>
      <c r="H20" s="100">
        <v>70</v>
      </c>
      <c r="I20" s="100">
        <v>66</v>
      </c>
      <c r="J20" s="100">
        <v>73</v>
      </c>
      <c r="K20" s="100">
        <v>84</v>
      </c>
      <c r="L20" s="100">
        <v>87</v>
      </c>
      <c r="M20" s="100">
        <v>82</v>
      </c>
      <c r="N20" s="100">
        <v>85</v>
      </c>
      <c r="O20" s="100">
        <v>84</v>
      </c>
      <c r="P20" s="100">
        <v>85</v>
      </c>
      <c r="Q20" s="100">
        <v>84</v>
      </c>
      <c r="R20" s="100">
        <v>82</v>
      </c>
      <c r="S20" s="100">
        <v>81</v>
      </c>
      <c r="T20" s="29">
        <v>76</v>
      </c>
    </row>
    <row r="21" spans="1:20" ht="12.75">
      <c r="A21" s="218" t="s">
        <v>1005</v>
      </c>
      <c r="B21" s="100">
        <v>76</v>
      </c>
      <c r="C21" s="100">
        <v>73</v>
      </c>
      <c r="D21" s="100">
        <v>71</v>
      </c>
      <c r="E21" s="100">
        <v>64</v>
      </c>
      <c r="F21" s="100">
        <v>72</v>
      </c>
      <c r="G21" s="100">
        <v>66</v>
      </c>
      <c r="H21" s="100">
        <v>62</v>
      </c>
      <c r="I21" s="100">
        <v>61</v>
      </c>
      <c r="J21" s="100">
        <v>66</v>
      </c>
      <c r="K21" s="100">
        <v>71</v>
      </c>
      <c r="L21" s="100">
        <v>72</v>
      </c>
      <c r="M21" s="100">
        <v>68</v>
      </c>
      <c r="N21" s="100">
        <v>73</v>
      </c>
      <c r="O21" s="100">
        <v>81</v>
      </c>
      <c r="P21" s="100">
        <v>77</v>
      </c>
      <c r="Q21" s="100">
        <v>71</v>
      </c>
      <c r="R21" s="100">
        <v>75</v>
      </c>
      <c r="S21" s="100">
        <v>71</v>
      </c>
      <c r="T21" s="29">
        <v>66</v>
      </c>
    </row>
    <row r="22" spans="1:20" ht="12.75">
      <c r="A22" s="218" t="s">
        <v>1006</v>
      </c>
      <c r="B22" s="100">
        <v>87</v>
      </c>
      <c r="C22" s="100">
        <v>79</v>
      </c>
      <c r="D22" s="100">
        <v>74</v>
      </c>
      <c r="E22" s="100">
        <v>74</v>
      </c>
      <c r="F22" s="100">
        <v>84</v>
      </c>
      <c r="G22" s="100">
        <v>81</v>
      </c>
      <c r="H22" s="100">
        <v>81</v>
      </c>
      <c r="I22" s="100">
        <v>81</v>
      </c>
      <c r="J22" s="100">
        <v>90</v>
      </c>
      <c r="K22" s="100">
        <v>92</v>
      </c>
      <c r="L22" s="100">
        <v>93</v>
      </c>
      <c r="M22" s="100">
        <v>90</v>
      </c>
      <c r="N22" s="100">
        <v>93</v>
      </c>
      <c r="O22" s="100">
        <v>94</v>
      </c>
      <c r="P22" s="100">
        <v>97</v>
      </c>
      <c r="Q22" s="100">
        <v>93</v>
      </c>
      <c r="R22" s="100">
        <v>94</v>
      </c>
      <c r="S22" s="100">
        <v>90</v>
      </c>
      <c r="T22" s="29">
        <v>80</v>
      </c>
    </row>
    <row r="23" spans="1:20" ht="12.75">
      <c r="A23" s="218" t="s">
        <v>1007</v>
      </c>
      <c r="B23" s="100">
        <v>90</v>
      </c>
      <c r="C23" s="100">
        <v>71</v>
      </c>
      <c r="D23" s="100">
        <v>60</v>
      </c>
      <c r="E23" s="100">
        <v>54</v>
      </c>
      <c r="F23" s="100">
        <v>52</v>
      </c>
      <c r="G23" s="100">
        <v>45</v>
      </c>
      <c r="H23" s="100">
        <v>43</v>
      </c>
      <c r="I23" s="100">
        <v>45</v>
      </c>
      <c r="J23" s="100">
        <v>49</v>
      </c>
      <c r="K23" s="100">
        <v>56</v>
      </c>
      <c r="L23" s="100">
        <v>58</v>
      </c>
      <c r="M23" s="100">
        <v>57</v>
      </c>
      <c r="N23" s="100">
        <v>61</v>
      </c>
      <c r="O23" s="100">
        <v>63</v>
      </c>
      <c r="P23" s="100">
        <v>67</v>
      </c>
      <c r="Q23" s="100">
        <v>61</v>
      </c>
      <c r="R23" s="100">
        <v>71</v>
      </c>
      <c r="S23" s="100">
        <v>66</v>
      </c>
      <c r="T23" s="29">
        <v>48</v>
      </c>
    </row>
    <row r="24" spans="1:22" ht="12.75">
      <c r="A24" s="218" t="s">
        <v>1008</v>
      </c>
      <c r="B24" s="100">
        <v>66.8</v>
      </c>
      <c r="C24" s="100">
        <v>57.3</v>
      </c>
      <c r="D24" s="100">
        <v>50</v>
      </c>
      <c r="E24" s="100">
        <v>41.8</v>
      </c>
      <c r="F24" s="100">
        <v>31.9</v>
      </c>
      <c r="G24" s="100">
        <v>25.3</v>
      </c>
      <c r="H24" s="100">
        <v>19.3</v>
      </c>
      <c r="I24" s="100">
        <v>16.8</v>
      </c>
      <c r="J24" s="100">
        <v>13.8</v>
      </c>
      <c r="K24" s="100">
        <v>17.9</v>
      </c>
      <c r="L24" s="100">
        <v>18.4</v>
      </c>
      <c r="M24" s="100">
        <v>27.6</v>
      </c>
      <c r="N24" s="100">
        <v>34</v>
      </c>
      <c r="O24" s="100">
        <v>34.6</v>
      </c>
      <c r="P24" s="100">
        <v>45.1</v>
      </c>
      <c r="Q24" s="100">
        <v>52</v>
      </c>
      <c r="R24" s="100">
        <v>57.2</v>
      </c>
      <c r="S24" s="100">
        <v>57.5</v>
      </c>
      <c r="T24" s="100">
        <v>61.2</v>
      </c>
      <c r="V24" s="41"/>
    </row>
    <row r="25" spans="1:22" ht="12.75">
      <c r="A25" s="218" t="s">
        <v>1009</v>
      </c>
      <c r="B25" s="100">
        <v>82.6</v>
      </c>
      <c r="C25" s="100">
        <v>65.8</v>
      </c>
      <c r="D25" s="100">
        <v>62</v>
      </c>
      <c r="E25" s="100">
        <v>63.3</v>
      </c>
      <c r="F25" s="100">
        <v>54.3</v>
      </c>
      <c r="G25" s="100">
        <v>51</v>
      </c>
      <c r="H25" s="100">
        <v>44</v>
      </c>
      <c r="I25" s="100">
        <v>41.4</v>
      </c>
      <c r="J25" s="100">
        <v>41.7</v>
      </c>
      <c r="K25" s="100">
        <v>51.5</v>
      </c>
      <c r="L25" s="100">
        <v>54.8</v>
      </c>
      <c r="M25" s="100">
        <v>65.1</v>
      </c>
      <c r="N25" s="100">
        <v>67</v>
      </c>
      <c r="O25" s="100">
        <v>67.9</v>
      </c>
      <c r="P25" s="100">
        <v>66.1</v>
      </c>
      <c r="Q25" s="100">
        <v>69.4</v>
      </c>
      <c r="R25" s="100">
        <v>65.3</v>
      </c>
      <c r="S25" s="100">
        <v>66.5</v>
      </c>
      <c r="T25" s="100">
        <v>64.49</v>
      </c>
      <c r="V25" s="41"/>
    </row>
    <row r="26" spans="1:22" ht="12.75">
      <c r="A26" s="218" t="s">
        <v>1010</v>
      </c>
      <c r="B26" s="100">
        <v>55.4</v>
      </c>
      <c r="C26" s="100">
        <v>61</v>
      </c>
      <c r="D26" s="100">
        <v>53</v>
      </c>
      <c r="E26" s="100">
        <v>44.9</v>
      </c>
      <c r="F26" s="100">
        <v>39.4</v>
      </c>
      <c r="G26" s="100">
        <v>42.5</v>
      </c>
      <c r="H26" s="100">
        <v>35.1</v>
      </c>
      <c r="I26" s="100">
        <v>34.5</v>
      </c>
      <c r="J26" s="100">
        <v>23.9</v>
      </c>
      <c r="K26" s="100">
        <v>40.3</v>
      </c>
      <c r="L26" s="100">
        <v>43.8</v>
      </c>
      <c r="M26" s="100">
        <v>42.5</v>
      </c>
      <c r="N26" s="100">
        <v>39.7</v>
      </c>
      <c r="O26" s="100">
        <v>34.8</v>
      </c>
      <c r="P26" s="100">
        <v>45</v>
      </c>
      <c r="Q26" s="100">
        <v>45.3</v>
      </c>
      <c r="R26" s="100">
        <v>51.9</v>
      </c>
      <c r="S26" s="100">
        <v>49.2</v>
      </c>
      <c r="T26" s="100">
        <v>46.6</v>
      </c>
      <c r="V26" s="41"/>
    </row>
    <row r="27" spans="1:22" ht="12.75">
      <c r="A27" s="218" t="s">
        <v>1011</v>
      </c>
      <c r="B27" s="100">
        <v>61.8</v>
      </c>
      <c r="C27" s="100">
        <v>51</v>
      </c>
      <c r="D27" s="100">
        <v>44.9</v>
      </c>
      <c r="E27" s="100">
        <v>27.2</v>
      </c>
      <c r="F27" s="100">
        <v>20.8</v>
      </c>
      <c r="G27" s="100">
        <v>15.2</v>
      </c>
      <c r="H27" s="100">
        <v>16.1</v>
      </c>
      <c r="I27" s="100">
        <v>19.8</v>
      </c>
      <c r="J27" s="100">
        <v>23.7</v>
      </c>
      <c r="K27" s="100">
        <v>32.2</v>
      </c>
      <c r="L27" s="100">
        <v>44.8</v>
      </c>
      <c r="M27" s="100">
        <v>56.9</v>
      </c>
      <c r="N27" s="100">
        <v>61.6</v>
      </c>
      <c r="O27" s="100">
        <v>62.9</v>
      </c>
      <c r="P27" s="100">
        <v>66.1</v>
      </c>
      <c r="Q27" s="100">
        <v>64.1</v>
      </c>
      <c r="R27" s="100">
        <v>65.1</v>
      </c>
      <c r="S27" s="100">
        <v>53.7</v>
      </c>
      <c r="T27" s="100">
        <v>45.9</v>
      </c>
      <c r="V27" s="41"/>
    </row>
    <row r="28" spans="1:22" ht="12.75">
      <c r="A28" s="218" t="s">
        <v>1012</v>
      </c>
      <c r="B28" s="100">
        <v>77.5</v>
      </c>
      <c r="C28" s="100">
        <v>71</v>
      </c>
      <c r="D28" s="100">
        <v>71.1</v>
      </c>
      <c r="E28" s="100">
        <v>48.1</v>
      </c>
      <c r="F28" s="100">
        <v>35.1</v>
      </c>
      <c r="G28" s="100">
        <v>39.7</v>
      </c>
      <c r="H28" s="100">
        <v>38</v>
      </c>
      <c r="I28" s="100">
        <v>45.6</v>
      </c>
      <c r="J28" s="100">
        <v>47.8</v>
      </c>
      <c r="K28" s="100">
        <v>61.4</v>
      </c>
      <c r="L28" s="100">
        <v>55.9</v>
      </c>
      <c r="M28" s="100">
        <v>49.1</v>
      </c>
      <c r="N28" s="100">
        <v>61.9</v>
      </c>
      <c r="O28" s="100">
        <v>65.9</v>
      </c>
      <c r="P28" s="100">
        <v>69.8</v>
      </c>
      <c r="Q28" s="100">
        <v>68.5</v>
      </c>
      <c r="R28" s="100">
        <v>65.9</v>
      </c>
      <c r="S28" s="100">
        <v>63.3</v>
      </c>
      <c r="T28" s="100">
        <v>73</v>
      </c>
      <c r="V28" s="41"/>
    </row>
    <row r="29" spans="1:22" ht="12.75">
      <c r="A29" s="218" t="s">
        <v>1013</v>
      </c>
      <c r="B29" s="100">
        <v>65.6</v>
      </c>
      <c r="C29" s="100">
        <v>61.3</v>
      </c>
      <c r="D29" s="100">
        <v>45</v>
      </c>
      <c r="E29" s="100">
        <v>29.7</v>
      </c>
      <c r="F29" s="100">
        <v>20.3</v>
      </c>
      <c r="G29" s="100">
        <v>21.7</v>
      </c>
      <c r="H29" s="100">
        <v>24</v>
      </c>
      <c r="I29" s="100">
        <v>25.2</v>
      </c>
      <c r="J29" s="100">
        <v>37</v>
      </c>
      <c r="K29" s="100">
        <v>42.2</v>
      </c>
      <c r="L29" s="100">
        <v>44.8</v>
      </c>
      <c r="M29" s="100">
        <v>42.9</v>
      </c>
      <c r="N29" s="100">
        <v>43.6</v>
      </c>
      <c r="O29" s="100">
        <v>49.6</v>
      </c>
      <c r="P29" s="100">
        <v>56.2</v>
      </c>
      <c r="Q29" s="100">
        <v>59.7</v>
      </c>
      <c r="R29" s="100">
        <v>64.3</v>
      </c>
      <c r="S29" s="100">
        <v>60</v>
      </c>
      <c r="T29" s="100">
        <v>59.6</v>
      </c>
      <c r="V29" s="41"/>
    </row>
    <row r="30" spans="1:22" ht="12.75">
      <c r="A30" s="218" t="s">
        <v>1014</v>
      </c>
      <c r="B30" s="100">
        <v>71.9</v>
      </c>
      <c r="C30" s="100">
        <v>41.4</v>
      </c>
      <c r="D30" s="100">
        <v>34.8</v>
      </c>
      <c r="E30" s="100">
        <v>29.8</v>
      </c>
      <c r="F30" s="100">
        <v>24.2</v>
      </c>
      <c r="G30" s="100">
        <v>24</v>
      </c>
      <c r="H30" s="100">
        <v>24.4</v>
      </c>
      <c r="I30" s="100">
        <v>26</v>
      </c>
      <c r="J30" s="100">
        <v>27.7</v>
      </c>
      <c r="K30" s="100">
        <v>31.6</v>
      </c>
      <c r="L30" s="100">
        <v>35.2</v>
      </c>
      <c r="M30" s="100">
        <v>37</v>
      </c>
      <c r="N30" s="100">
        <v>41.9</v>
      </c>
      <c r="O30" s="100">
        <v>45.1</v>
      </c>
      <c r="P30" s="100">
        <v>48.1</v>
      </c>
      <c r="Q30" s="100">
        <v>51.4</v>
      </c>
      <c r="R30" s="100">
        <v>54.7</v>
      </c>
      <c r="S30" s="100">
        <v>54.4</v>
      </c>
      <c r="T30" s="100">
        <v>57.1</v>
      </c>
      <c r="V30" s="41"/>
    </row>
    <row r="31" spans="1:22" ht="12.75">
      <c r="A31" s="218" t="s">
        <v>1015</v>
      </c>
      <c r="B31" s="100">
        <v>69</v>
      </c>
      <c r="C31" s="100">
        <v>66.7</v>
      </c>
      <c r="D31" s="100">
        <v>60.8</v>
      </c>
      <c r="E31" s="100">
        <v>42.3</v>
      </c>
      <c r="F31" s="100">
        <v>35</v>
      </c>
      <c r="G31" s="100">
        <v>29.2</v>
      </c>
      <c r="H31" s="100">
        <v>26</v>
      </c>
      <c r="I31" s="100">
        <v>25.8</v>
      </c>
      <c r="J31" s="100">
        <v>24.1</v>
      </c>
      <c r="K31" s="100">
        <v>24.8</v>
      </c>
      <c r="L31" s="100">
        <v>23.8</v>
      </c>
      <c r="M31" s="100">
        <v>26.7</v>
      </c>
      <c r="N31" s="100">
        <v>25.8</v>
      </c>
      <c r="O31" s="100">
        <v>26.1</v>
      </c>
      <c r="P31" s="100">
        <v>27</v>
      </c>
      <c r="Q31" s="100">
        <v>27.9</v>
      </c>
      <c r="R31" s="100">
        <v>30.8</v>
      </c>
      <c r="S31" s="100">
        <v>32.3</v>
      </c>
      <c r="T31" s="100">
        <v>27.2</v>
      </c>
      <c r="V31" s="41"/>
    </row>
    <row r="32" spans="1:22" ht="12.75">
      <c r="A32" s="218" t="s">
        <v>1016</v>
      </c>
      <c r="B32" s="100">
        <v>79.4</v>
      </c>
      <c r="C32" s="100">
        <v>72</v>
      </c>
      <c r="D32" s="100">
        <v>73.4</v>
      </c>
      <c r="E32" s="100">
        <v>62.9</v>
      </c>
      <c r="F32" s="100">
        <v>50.5</v>
      </c>
      <c r="G32" s="100">
        <v>45.7</v>
      </c>
      <c r="H32" s="100">
        <v>41.8</v>
      </c>
      <c r="I32" s="100">
        <v>45.1</v>
      </c>
      <c r="J32" s="100">
        <v>42.3</v>
      </c>
      <c r="K32" s="100">
        <v>49</v>
      </c>
      <c r="L32" s="100">
        <v>54.8</v>
      </c>
      <c r="M32" s="100">
        <v>59.1</v>
      </c>
      <c r="N32" s="100">
        <v>55.5</v>
      </c>
      <c r="O32" s="100">
        <v>53.9</v>
      </c>
      <c r="P32" s="100">
        <v>61.2</v>
      </c>
      <c r="Q32" s="100">
        <v>66.3</v>
      </c>
      <c r="R32" s="100">
        <v>65.9</v>
      </c>
      <c r="S32" s="100">
        <v>65.4</v>
      </c>
      <c r="T32" s="100">
        <v>63.8</v>
      </c>
      <c r="V32" s="41"/>
    </row>
    <row r="33" spans="1:22" ht="12.75">
      <c r="A33" s="218" t="s">
        <v>1017</v>
      </c>
      <c r="B33" s="100">
        <v>66.1</v>
      </c>
      <c r="C33" s="100">
        <v>55</v>
      </c>
      <c r="D33" s="100">
        <v>57.3</v>
      </c>
      <c r="E33" s="100">
        <v>49.7</v>
      </c>
      <c r="F33" s="100">
        <v>47.7</v>
      </c>
      <c r="G33" s="100">
        <v>51.1</v>
      </c>
      <c r="H33" s="100">
        <v>54.6</v>
      </c>
      <c r="I33" s="100">
        <v>55</v>
      </c>
      <c r="J33" s="100">
        <v>46.4</v>
      </c>
      <c r="K33" s="100">
        <v>54.6</v>
      </c>
      <c r="L33" s="100">
        <v>54.6</v>
      </c>
      <c r="M33" s="100">
        <v>53.3</v>
      </c>
      <c r="N33" s="100">
        <v>55.9</v>
      </c>
      <c r="O33" s="100">
        <v>59.6</v>
      </c>
      <c r="P33" s="100">
        <v>61.1</v>
      </c>
      <c r="Q33" s="100">
        <v>58.1</v>
      </c>
      <c r="R33" s="100">
        <v>50.4</v>
      </c>
      <c r="S33" s="100">
        <v>58.4</v>
      </c>
      <c r="T33" s="100">
        <v>58</v>
      </c>
      <c r="V33" s="41"/>
    </row>
    <row r="34" spans="1:22" ht="12.75">
      <c r="A34" s="218" t="s">
        <v>1018</v>
      </c>
      <c r="B34" s="100">
        <v>76.8</v>
      </c>
      <c r="C34" s="100">
        <v>78.8</v>
      </c>
      <c r="D34" s="100">
        <v>65.7</v>
      </c>
      <c r="E34" s="100">
        <v>56.3</v>
      </c>
      <c r="F34" s="100">
        <v>52.7</v>
      </c>
      <c r="G34" s="100">
        <v>45.8</v>
      </c>
      <c r="H34" s="100">
        <v>48.1</v>
      </c>
      <c r="I34" s="100">
        <v>47.3</v>
      </c>
      <c r="J34" s="100">
        <v>48.7</v>
      </c>
      <c r="K34" s="100">
        <v>45</v>
      </c>
      <c r="L34" s="100">
        <v>45.4</v>
      </c>
      <c r="M34" s="100">
        <v>39.9</v>
      </c>
      <c r="N34" s="100">
        <v>41.3</v>
      </c>
      <c r="O34" s="100">
        <v>42.6</v>
      </c>
      <c r="P34" s="100">
        <v>43.7</v>
      </c>
      <c r="Q34" s="100">
        <v>44.3</v>
      </c>
      <c r="R34" s="100">
        <v>44.3</v>
      </c>
      <c r="S34" s="100">
        <v>46.9</v>
      </c>
      <c r="T34" s="100">
        <v>47.6</v>
      </c>
      <c r="V34" s="41"/>
    </row>
    <row r="35" spans="1:22" ht="12.75">
      <c r="A35" s="218" t="s">
        <v>1019</v>
      </c>
      <c r="B35" s="100">
        <v>74.1</v>
      </c>
      <c r="C35" s="100">
        <v>62.1</v>
      </c>
      <c r="D35" s="100">
        <v>52.9</v>
      </c>
      <c r="E35" s="100">
        <v>41.6</v>
      </c>
      <c r="F35" s="100">
        <v>38.5</v>
      </c>
      <c r="G35" s="100">
        <v>28</v>
      </c>
      <c r="H35" s="100">
        <v>27.2</v>
      </c>
      <c r="I35" s="100">
        <v>28.3</v>
      </c>
      <c r="J35" s="100">
        <v>22.1</v>
      </c>
      <c r="K35" s="100">
        <v>24.3</v>
      </c>
      <c r="L35" s="100">
        <v>26.6</v>
      </c>
      <c r="M35" s="100">
        <v>23.2</v>
      </c>
      <c r="N35" s="100">
        <v>24.4</v>
      </c>
      <c r="O35" s="100">
        <v>28</v>
      </c>
      <c r="P35" s="100">
        <v>29.8</v>
      </c>
      <c r="Q35" s="100">
        <v>32.2</v>
      </c>
      <c r="R35" s="100">
        <v>37.7</v>
      </c>
      <c r="S35" s="100">
        <v>34.1</v>
      </c>
      <c r="T35" s="100">
        <v>34.49</v>
      </c>
      <c r="V35" s="41"/>
    </row>
    <row r="36" spans="1:22" ht="12.75">
      <c r="A36" s="218" t="s">
        <v>1020</v>
      </c>
      <c r="B36" s="100">
        <v>64.9</v>
      </c>
      <c r="C36" s="100">
        <v>61</v>
      </c>
      <c r="D36" s="100">
        <v>55.1</v>
      </c>
      <c r="E36" s="100">
        <v>48.9</v>
      </c>
      <c r="F36" s="100">
        <v>44.4</v>
      </c>
      <c r="G36" s="100">
        <v>41.2</v>
      </c>
      <c r="H36" s="100">
        <v>37.5</v>
      </c>
      <c r="I36" s="100">
        <v>35.4</v>
      </c>
      <c r="J36" s="100">
        <v>38.7</v>
      </c>
      <c r="K36" s="100">
        <v>40.1</v>
      </c>
      <c r="L36" s="100">
        <v>39.7</v>
      </c>
      <c r="M36" s="100">
        <v>40.2</v>
      </c>
      <c r="N36" s="100">
        <v>39.1</v>
      </c>
      <c r="O36" s="100">
        <v>40</v>
      </c>
      <c r="P36" s="100">
        <v>39.1</v>
      </c>
      <c r="Q36" s="100">
        <v>39.4</v>
      </c>
      <c r="R36" s="100">
        <v>40</v>
      </c>
      <c r="S36" s="100">
        <v>41.3</v>
      </c>
      <c r="T36" s="100">
        <v>40.6</v>
      </c>
      <c r="V36" s="41"/>
    </row>
    <row r="37" spans="1:22" ht="12.75">
      <c r="A37" s="218" t="s">
        <v>1021</v>
      </c>
      <c r="B37" s="100">
        <v>79.6</v>
      </c>
      <c r="C37" s="100">
        <v>86</v>
      </c>
      <c r="D37" s="100">
        <v>86.7</v>
      </c>
      <c r="E37" s="100">
        <v>84.8</v>
      </c>
      <c r="F37" s="100">
        <v>86.3</v>
      </c>
      <c r="G37" s="100">
        <v>85</v>
      </c>
      <c r="H37" s="100">
        <v>81</v>
      </c>
      <c r="I37" s="100">
        <v>75</v>
      </c>
      <c r="J37" s="100">
        <v>77</v>
      </c>
      <c r="K37" s="100">
        <v>76.1</v>
      </c>
      <c r="L37" s="100">
        <v>80.8</v>
      </c>
      <c r="M37" s="100">
        <v>79.6</v>
      </c>
      <c r="N37" s="100">
        <v>80.8</v>
      </c>
      <c r="O37" s="100">
        <v>84.8</v>
      </c>
      <c r="P37" s="100">
        <v>86.1</v>
      </c>
      <c r="Q37" s="100">
        <v>87.4</v>
      </c>
      <c r="R37" s="100">
        <v>84.6</v>
      </c>
      <c r="S37" s="100">
        <v>86.2</v>
      </c>
      <c r="T37" s="100">
        <v>86.7</v>
      </c>
      <c r="V37" s="41"/>
    </row>
    <row r="38" spans="1:22" ht="12.75">
      <c r="A38" s="218" t="s">
        <v>1022</v>
      </c>
      <c r="B38" s="100">
        <v>95.1</v>
      </c>
      <c r="C38" s="100">
        <v>89.3</v>
      </c>
      <c r="D38" s="100">
        <v>68.8</v>
      </c>
      <c r="E38" s="100">
        <v>51.1</v>
      </c>
      <c r="F38" s="100">
        <v>43.9</v>
      </c>
      <c r="G38" s="100">
        <v>32.3</v>
      </c>
      <c r="H38" s="100">
        <v>32.2</v>
      </c>
      <c r="I38" s="100">
        <v>40.9</v>
      </c>
      <c r="J38" s="100">
        <v>43.7</v>
      </c>
      <c r="K38" s="100">
        <v>46.3</v>
      </c>
      <c r="L38" s="100">
        <v>48.1</v>
      </c>
      <c r="M38" s="100">
        <v>52</v>
      </c>
      <c r="N38" s="100">
        <v>56.1</v>
      </c>
      <c r="O38" s="100">
        <v>61</v>
      </c>
      <c r="P38" s="100">
        <v>63</v>
      </c>
      <c r="Q38" s="100">
        <v>61.3</v>
      </c>
      <c r="R38" s="100">
        <v>59.7</v>
      </c>
      <c r="S38" s="100">
        <v>64.4</v>
      </c>
      <c r="T38" s="100">
        <v>63.2</v>
      </c>
      <c r="V38" s="41"/>
    </row>
    <row r="39" spans="1:22" ht="12.75">
      <c r="A39" s="218" t="s">
        <v>1023</v>
      </c>
      <c r="B39" s="100">
        <v>78.51</v>
      </c>
      <c r="C39" s="100">
        <v>61.2</v>
      </c>
      <c r="D39" s="100">
        <v>66.4</v>
      </c>
      <c r="E39" s="100">
        <v>40.8</v>
      </c>
      <c r="F39" s="100">
        <v>46.3</v>
      </c>
      <c r="G39" s="100">
        <v>42.9</v>
      </c>
      <c r="H39" s="100">
        <v>43.8</v>
      </c>
      <c r="I39" s="100">
        <v>37.1</v>
      </c>
      <c r="J39" s="100">
        <v>49.9</v>
      </c>
      <c r="K39" s="100">
        <v>49.5</v>
      </c>
      <c r="L39" s="100">
        <v>53.9</v>
      </c>
      <c r="M39" s="100">
        <v>55.4</v>
      </c>
      <c r="N39" s="100">
        <v>59</v>
      </c>
      <c r="O39" s="100">
        <v>59.4</v>
      </c>
      <c r="P39" s="100">
        <v>62</v>
      </c>
      <c r="Q39" s="100">
        <v>64</v>
      </c>
      <c r="R39" s="100">
        <v>64.3</v>
      </c>
      <c r="S39" s="100">
        <v>65</v>
      </c>
      <c r="T39" s="100">
        <v>60.5</v>
      </c>
      <c r="V39" s="41"/>
    </row>
    <row r="40" spans="1:22" ht="12.75">
      <c r="A40" s="218" t="s">
        <v>1024</v>
      </c>
      <c r="B40" s="100">
        <v>81</v>
      </c>
      <c r="C40" s="100">
        <v>66.2</v>
      </c>
      <c r="D40" s="100">
        <v>60.5</v>
      </c>
      <c r="E40" s="100">
        <v>54.3</v>
      </c>
      <c r="F40" s="100">
        <v>50.9</v>
      </c>
      <c r="G40" s="100">
        <v>46.5</v>
      </c>
      <c r="H40" s="100">
        <v>57</v>
      </c>
      <c r="I40" s="100">
        <v>70.1</v>
      </c>
      <c r="J40" s="100">
        <v>77.3</v>
      </c>
      <c r="K40" s="100">
        <v>78.8</v>
      </c>
      <c r="L40" s="100">
        <v>80.2</v>
      </c>
      <c r="M40" s="100">
        <v>76.3</v>
      </c>
      <c r="N40" s="100">
        <v>66.8</v>
      </c>
      <c r="O40" s="100">
        <v>74</v>
      </c>
      <c r="P40" s="100">
        <v>74.4</v>
      </c>
      <c r="Q40" s="100">
        <v>76.7</v>
      </c>
      <c r="R40" s="100">
        <v>81</v>
      </c>
      <c r="S40" s="100">
        <v>73.7</v>
      </c>
      <c r="T40" s="100">
        <v>71.7</v>
      </c>
      <c r="V40" s="41"/>
    </row>
    <row r="41" spans="1:22" ht="12.75">
      <c r="A41" s="218" t="s">
        <v>1025</v>
      </c>
      <c r="B41" s="100">
        <v>54.1</v>
      </c>
      <c r="C41" s="100">
        <v>19.1</v>
      </c>
      <c r="D41" s="100">
        <v>19.4</v>
      </c>
      <c r="E41" s="100">
        <v>16.5</v>
      </c>
      <c r="F41" s="100">
        <v>16.7</v>
      </c>
      <c r="G41" s="100">
        <v>14.1</v>
      </c>
      <c r="H41" s="100">
        <v>12.3</v>
      </c>
      <c r="I41" s="100">
        <v>28.1</v>
      </c>
      <c r="J41" s="100">
        <v>24.9</v>
      </c>
      <c r="K41" s="100">
        <v>37.2</v>
      </c>
      <c r="L41" s="100">
        <v>43.8</v>
      </c>
      <c r="M41" s="100">
        <v>50.9</v>
      </c>
      <c r="N41" s="100">
        <v>51.8</v>
      </c>
      <c r="O41" s="100">
        <v>57.1</v>
      </c>
      <c r="P41" s="100">
        <v>59.4</v>
      </c>
      <c r="Q41" s="100">
        <v>62.6</v>
      </c>
      <c r="R41" s="100">
        <v>57.6</v>
      </c>
      <c r="S41" s="100">
        <v>54.4</v>
      </c>
      <c r="T41" s="100">
        <v>48.7</v>
      </c>
      <c r="V41" s="41"/>
    </row>
    <row r="42" spans="1:22" ht="12.75">
      <c r="A42" s="218" t="s">
        <v>1026</v>
      </c>
      <c r="B42" s="100">
        <v>72</v>
      </c>
      <c r="C42" s="100">
        <v>35.2</v>
      </c>
      <c r="D42" s="100">
        <v>26.9</v>
      </c>
      <c r="E42" s="100">
        <v>31.7</v>
      </c>
      <c r="F42" s="100">
        <v>29.9</v>
      </c>
      <c r="G42" s="100">
        <v>39</v>
      </c>
      <c r="H42" s="100">
        <v>38.7</v>
      </c>
      <c r="I42" s="100">
        <v>41</v>
      </c>
      <c r="J42" s="100">
        <v>43.2</v>
      </c>
      <c r="K42" s="100">
        <v>52</v>
      </c>
      <c r="L42" s="100">
        <v>55.8</v>
      </c>
      <c r="M42" s="100">
        <v>60.1</v>
      </c>
      <c r="N42" s="100">
        <v>57.7</v>
      </c>
      <c r="O42" s="100">
        <v>51.2</v>
      </c>
      <c r="P42" s="100">
        <v>54.6</v>
      </c>
      <c r="Q42" s="100">
        <v>54.6</v>
      </c>
      <c r="R42" s="100">
        <v>55.8</v>
      </c>
      <c r="S42" s="100">
        <v>53.5</v>
      </c>
      <c r="T42" s="100">
        <v>44.49</v>
      </c>
      <c r="V42" s="41"/>
    </row>
    <row r="43" spans="1:22" ht="12.75">
      <c r="A43" s="218" t="s">
        <v>1027</v>
      </c>
      <c r="B43" s="100">
        <v>90</v>
      </c>
      <c r="C43" s="100">
        <v>62.3</v>
      </c>
      <c r="D43" s="100">
        <v>50.7</v>
      </c>
      <c r="E43" s="100">
        <v>31.1</v>
      </c>
      <c r="F43" s="100">
        <v>28</v>
      </c>
      <c r="G43" s="100">
        <v>23.1</v>
      </c>
      <c r="H43" s="100">
        <v>30.8</v>
      </c>
      <c r="I43" s="100">
        <v>28.6</v>
      </c>
      <c r="J43" s="100">
        <v>38.6</v>
      </c>
      <c r="K43" s="100">
        <v>54.7</v>
      </c>
      <c r="L43" s="100">
        <v>58</v>
      </c>
      <c r="M43" s="100">
        <v>59</v>
      </c>
      <c r="N43" s="100">
        <v>63.7</v>
      </c>
      <c r="O43" s="100">
        <v>65.8</v>
      </c>
      <c r="P43" s="100">
        <v>70.1</v>
      </c>
      <c r="Q43" s="100">
        <v>71.34</v>
      </c>
      <c r="R43" s="100">
        <v>67.67</v>
      </c>
      <c r="S43" s="100">
        <v>66.67</v>
      </c>
      <c r="T43" s="100">
        <v>61</v>
      </c>
      <c r="V43" s="41"/>
    </row>
    <row r="44" spans="1:22" ht="12.75">
      <c r="A44" s="218" t="s">
        <v>1028</v>
      </c>
      <c r="B44" s="100">
        <v>49</v>
      </c>
      <c r="C44" s="100">
        <v>47.9</v>
      </c>
      <c r="D44" s="100">
        <v>35.3</v>
      </c>
      <c r="E44" s="100">
        <v>18.4</v>
      </c>
      <c r="F44" s="100">
        <v>16</v>
      </c>
      <c r="G44" s="100">
        <v>12.4</v>
      </c>
      <c r="H44" s="100">
        <v>12.4</v>
      </c>
      <c r="I44" s="100">
        <v>11.4</v>
      </c>
      <c r="J44" s="100">
        <v>13.6</v>
      </c>
      <c r="K44" s="100">
        <v>16.6</v>
      </c>
      <c r="L44" s="100">
        <v>18.3</v>
      </c>
      <c r="M44" s="100">
        <v>17.8</v>
      </c>
      <c r="N44" s="100">
        <v>20.2</v>
      </c>
      <c r="O44" s="100">
        <v>20.8</v>
      </c>
      <c r="P44" s="100">
        <v>23.5</v>
      </c>
      <c r="Q44" s="100">
        <v>33.95</v>
      </c>
      <c r="R44" s="100">
        <v>31.55</v>
      </c>
      <c r="S44" s="100">
        <v>32.87</v>
      </c>
      <c r="T44" s="100">
        <v>35</v>
      </c>
      <c r="V44" s="41"/>
    </row>
    <row r="45" spans="1:22" ht="12.75">
      <c r="A45" s="218" t="s">
        <v>1029</v>
      </c>
      <c r="B45" s="100">
        <v>83.1</v>
      </c>
      <c r="C45" s="29" t="s">
        <v>230</v>
      </c>
      <c r="D45" s="100">
        <v>60.9</v>
      </c>
      <c r="E45" s="100">
        <v>29.3</v>
      </c>
      <c r="F45" s="100">
        <v>25.1</v>
      </c>
      <c r="G45" s="100">
        <v>19</v>
      </c>
      <c r="H45" s="100">
        <v>18</v>
      </c>
      <c r="I45" s="100">
        <v>17.2</v>
      </c>
      <c r="J45" s="100">
        <v>24.4</v>
      </c>
      <c r="K45" s="100">
        <v>29.9</v>
      </c>
      <c r="L45" s="100">
        <v>32.7</v>
      </c>
      <c r="M45" s="100">
        <v>30.3</v>
      </c>
      <c r="N45" s="100">
        <v>32.1</v>
      </c>
      <c r="O45" s="100">
        <v>35</v>
      </c>
      <c r="P45" s="100">
        <v>35.1</v>
      </c>
      <c r="Q45" s="100">
        <v>44.01</v>
      </c>
      <c r="R45" s="100">
        <v>53.39</v>
      </c>
      <c r="S45" s="100">
        <v>52.41</v>
      </c>
      <c r="T45" s="100">
        <v>43</v>
      </c>
      <c r="V45" s="41"/>
    </row>
    <row r="46" spans="1:22" ht="12.75">
      <c r="A46" s="218" t="s">
        <v>1030</v>
      </c>
      <c r="B46" s="100">
        <v>82</v>
      </c>
      <c r="C46" s="100">
        <v>60.6</v>
      </c>
      <c r="D46" s="100">
        <v>48.3</v>
      </c>
      <c r="E46" s="100">
        <v>28.7</v>
      </c>
      <c r="F46" s="100">
        <v>23</v>
      </c>
      <c r="G46" s="100">
        <v>17.8</v>
      </c>
      <c r="H46" s="100">
        <v>17.4</v>
      </c>
      <c r="I46" s="100">
        <v>14</v>
      </c>
      <c r="J46" s="100">
        <v>22.9</v>
      </c>
      <c r="K46" s="100">
        <v>28.8</v>
      </c>
      <c r="L46" s="100">
        <v>31.7</v>
      </c>
      <c r="M46" s="100">
        <v>37.4</v>
      </c>
      <c r="N46" s="100">
        <v>46.5</v>
      </c>
      <c r="O46" s="100">
        <v>50.4</v>
      </c>
      <c r="P46" s="100">
        <v>53.6</v>
      </c>
      <c r="Q46" s="100">
        <v>67.68</v>
      </c>
      <c r="R46" s="100">
        <v>65.84</v>
      </c>
      <c r="S46" s="100">
        <v>66.2</v>
      </c>
      <c r="T46" s="100">
        <v>68</v>
      </c>
      <c r="V46" s="41"/>
    </row>
    <row r="47" spans="1:22" ht="12.75">
      <c r="A47" s="218" t="s">
        <v>1031</v>
      </c>
      <c r="B47" s="100">
        <v>65</v>
      </c>
      <c r="C47" s="100">
        <v>56</v>
      </c>
      <c r="D47" s="100">
        <v>45</v>
      </c>
      <c r="E47" s="100">
        <v>32</v>
      </c>
      <c r="F47" s="100">
        <v>31</v>
      </c>
      <c r="G47" s="100">
        <v>28</v>
      </c>
      <c r="H47" s="100">
        <v>27</v>
      </c>
      <c r="I47" s="100">
        <v>29</v>
      </c>
      <c r="J47" s="100">
        <v>34</v>
      </c>
      <c r="K47" s="100">
        <v>39</v>
      </c>
      <c r="L47" s="100">
        <v>39</v>
      </c>
      <c r="M47" s="100">
        <v>40</v>
      </c>
      <c r="N47" s="100">
        <v>44</v>
      </c>
      <c r="O47" s="100">
        <v>47</v>
      </c>
      <c r="P47" s="100">
        <v>50</v>
      </c>
      <c r="Q47" s="100">
        <v>50</v>
      </c>
      <c r="R47" s="100">
        <v>54</v>
      </c>
      <c r="S47" s="100">
        <v>50</v>
      </c>
      <c r="T47" s="100">
        <v>48</v>
      </c>
      <c r="U47" s="41"/>
      <c r="V47" s="41"/>
    </row>
    <row r="48" spans="1:22" ht="12.75">
      <c r="A48" s="218" t="s">
        <v>1032</v>
      </c>
      <c r="B48" s="100">
        <v>82</v>
      </c>
      <c r="C48" s="100">
        <v>71</v>
      </c>
      <c r="D48" s="100">
        <v>57</v>
      </c>
      <c r="E48" s="100">
        <v>50</v>
      </c>
      <c r="F48" s="100">
        <v>52</v>
      </c>
      <c r="G48" s="100">
        <v>53</v>
      </c>
      <c r="H48" s="100">
        <v>53</v>
      </c>
      <c r="I48" s="100">
        <v>67</v>
      </c>
      <c r="J48" s="100">
        <v>76</v>
      </c>
      <c r="K48" s="100">
        <v>82</v>
      </c>
      <c r="L48" s="100">
        <v>80</v>
      </c>
      <c r="M48" s="100">
        <v>88</v>
      </c>
      <c r="N48" s="100">
        <v>90</v>
      </c>
      <c r="O48" s="100">
        <v>93</v>
      </c>
      <c r="P48" s="100">
        <v>94</v>
      </c>
      <c r="Q48" s="100">
        <v>92</v>
      </c>
      <c r="R48" s="100">
        <v>91</v>
      </c>
      <c r="S48" s="100">
        <v>86</v>
      </c>
      <c r="T48" s="100">
        <v>69</v>
      </c>
      <c r="U48" s="41"/>
      <c r="V48" s="41"/>
    </row>
    <row r="49" spans="1:22" ht="12.75">
      <c r="A49" s="218" t="s">
        <v>1033</v>
      </c>
      <c r="B49" s="100">
        <v>84</v>
      </c>
      <c r="C49" s="100">
        <v>72</v>
      </c>
      <c r="D49" s="100">
        <v>65</v>
      </c>
      <c r="E49" s="100">
        <v>44</v>
      </c>
      <c r="F49" s="100">
        <v>39</v>
      </c>
      <c r="G49" s="100">
        <v>27</v>
      </c>
      <c r="H49" s="100">
        <v>30</v>
      </c>
      <c r="I49" s="100">
        <v>36</v>
      </c>
      <c r="J49" s="100">
        <v>47</v>
      </c>
      <c r="K49" s="100">
        <v>55</v>
      </c>
      <c r="L49" s="100">
        <v>63</v>
      </c>
      <c r="M49" s="100">
        <v>75</v>
      </c>
      <c r="N49" s="100">
        <v>84</v>
      </c>
      <c r="O49" s="100">
        <v>86</v>
      </c>
      <c r="P49" s="100">
        <v>89</v>
      </c>
      <c r="Q49" s="100">
        <v>89</v>
      </c>
      <c r="R49" s="100">
        <v>88</v>
      </c>
      <c r="S49" s="100">
        <v>88</v>
      </c>
      <c r="T49" s="100">
        <v>67</v>
      </c>
      <c r="U49" s="41"/>
      <c r="V49" s="41"/>
    </row>
    <row r="50" spans="1:22" ht="12.75">
      <c r="A50" s="218" t="s">
        <v>1034</v>
      </c>
      <c r="B50" s="100">
        <v>92</v>
      </c>
      <c r="C50" s="100">
        <v>85</v>
      </c>
      <c r="D50" s="100">
        <v>72</v>
      </c>
      <c r="E50" s="100">
        <v>48</v>
      </c>
      <c r="F50" s="100">
        <v>47</v>
      </c>
      <c r="G50" s="100">
        <v>39</v>
      </c>
      <c r="H50" s="100">
        <v>47</v>
      </c>
      <c r="I50" s="100">
        <v>45</v>
      </c>
      <c r="J50" s="100">
        <v>59</v>
      </c>
      <c r="K50" s="100">
        <v>65</v>
      </c>
      <c r="L50" s="100">
        <v>71</v>
      </c>
      <c r="M50" s="100">
        <v>74</v>
      </c>
      <c r="N50" s="100">
        <v>76</v>
      </c>
      <c r="O50" s="100">
        <v>83</v>
      </c>
      <c r="P50" s="100">
        <v>84</v>
      </c>
      <c r="Q50" s="100">
        <v>84</v>
      </c>
      <c r="R50" s="100">
        <v>85</v>
      </c>
      <c r="S50" s="100">
        <v>85</v>
      </c>
      <c r="T50" s="100">
        <v>69</v>
      </c>
      <c r="U50" s="41"/>
      <c r="V50" s="41"/>
    </row>
    <row r="51" spans="1:22" ht="12.75">
      <c r="A51" s="218" t="s">
        <v>1035</v>
      </c>
      <c r="B51" s="100">
        <v>87</v>
      </c>
      <c r="C51" s="100">
        <v>68</v>
      </c>
      <c r="D51" s="100">
        <v>59</v>
      </c>
      <c r="E51" s="100">
        <v>47</v>
      </c>
      <c r="F51" s="100">
        <v>57</v>
      </c>
      <c r="G51" s="100">
        <v>49</v>
      </c>
      <c r="H51" s="100">
        <v>47</v>
      </c>
      <c r="I51" s="100">
        <v>54</v>
      </c>
      <c r="J51" s="100">
        <v>70</v>
      </c>
      <c r="K51" s="100">
        <v>79</v>
      </c>
      <c r="L51" s="100">
        <v>81</v>
      </c>
      <c r="M51" s="100">
        <v>82</v>
      </c>
      <c r="N51" s="100">
        <v>83</v>
      </c>
      <c r="O51" s="100">
        <v>86</v>
      </c>
      <c r="P51" s="100">
        <v>86</v>
      </c>
      <c r="Q51" s="100">
        <v>87</v>
      </c>
      <c r="R51" s="100">
        <v>85</v>
      </c>
      <c r="S51" s="100">
        <v>84</v>
      </c>
      <c r="T51" s="100">
        <v>82</v>
      </c>
      <c r="U51" s="41"/>
      <c r="V51" s="41"/>
    </row>
    <row r="52" spans="1:21" ht="12.75">
      <c r="A52" s="218" t="s">
        <v>1036</v>
      </c>
      <c r="B52" s="100">
        <v>77</v>
      </c>
      <c r="C52" s="100">
        <v>66</v>
      </c>
      <c r="D52" s="100">
        <v>48</v>
      </c>
      <c r="E52" s="100">
        <v>37</v>
      </c>
      <c r="F52" s="100">
        <v>41</v>
      </c>
      <c r="G52" s="100">
        <v>29</v>
      </c>
      <c r="H52" s="100">
        <v>35</v>
      </c>
      <c r="I52" s="100">
        <v>38</v>
      </c>
      <c r="J52" s="100">
        <v>52</v>
      </c>
      <c r="K52" s="100">
        <v>63</v>
      </c>
      <c r="L52" s="100">
        <v>67</v>
      </c>
      <c r="M52" s="100">
        <v>75</v>
      </c>
      <c r="N52" s="100">
        <v>76</v>
      </c>
      <c r="O52" s="100">
        <v>79</v>
      </c>
      <c r="P52" s="100">
        <v>80</v>
      </c>
      <c r="Q52" s="100">
        <v>84</v>
      </c>
      <c r="R52" s="100">
        <v>86</v>
      </c>
      <c r="S52" s="100">
        <v>85</v>
      </c>
      <c r="T52" s="100">
        <v>77</v>
      </c>
      <c r="U52" s="41"/>
    </row>
    <row r="53" spans="1:21" ht="12.75">
      <c r="A53" s="218" t="s">
        <v>1037</v>
      </c>
      <c r="B53" s="100">
        <v>88</v>
      </c>
      <c r="C53" s="100">
        <v>83</v>
      </c>
      <c r="D53" s="100">
        <v>74</v>
      </c>
      <c r="E53" s="100">
        <v>60</v>
      </c>
      <c r="F53" s="100">
        <v>62</v>
      </c>
      <c r="G53" s="100">
        <v>61</v>
      </c>
      <c r="H53" s="100">
        <v>65</v>
      </c>
      <c r="I53" s="100">
        <v>60</v>
      </c>
      <c r="J53" s="100">
        <v>64</v>
      </c>
      <c r="K53" s="100">
        <v>68</v>
      </c>
      <c r="L53" s="100">
        <v>68</v>
      </c>
      <c r="M53" s="100">
        <v>72</v>
      </c>
      <c r="N53" s="100">
        <v>76</v>
      </c>
      <c r="O53" s="100">
        <v>76</v>
      </c>
      <c r="P53" s="100">
        <v>82</v>
      </c>
      <c r="Q53" s="100">
        <v>84</v>
      </c>
      <c r="R53" s="100">
        <v>87</v>
      </c>
      <c r="S53" s="100">
        <v>87</v>
      </c>
      <c r="T53" s="100">
        <v>88</v>
      </c>
      <c r="U53" s="41"/>
    </row>
    <row r="54" spans="1:21" ht="25.5">
      <c r="A54" s="218" t="s">
        <v>1038</v>
      </c>
      <c r="B54" s="100">
        <v>74</v>
      </c>
      <c r="C54" s="100">
        <v>61</v>
      </c>
      <c r="D54" s="100">
        <v>50</v>
      </c>
      <c r="E54" s="100">
        <v>43</v>
      </c>
      <c r="F54" s="100">
        <v>50</v>
      </c>
      <c r="G54" s="100">
        <v>46</v>
      </c>
      <c r="H54" s="100">
        <v>49</v>
      </c>
      <c r="I54" s="100">
        <v>47</v>
      </c>
      <c r="J54" s="100">
        <v>58</v>
      </c>
      <c r="K54" s="100">
        <v>63</v>
      </c>
      <c r="L54" s="100">
        <v>67</v>
      </c>
      <c r="M54" s="100">
        <v>70</v>
      </c>
      <c r="N54" s="100">
        <v>73</v>
      </c>
      <c r="O54" s="100">
        <v>82</v>
      </c>
      <c r="P54" s="100">
        <v>86</v>
      </c>
      <c r="Q54" s="100">
        <v>83</v>
      </c>
      <c r="R54" s="100">
        <v>87</v>
      </c>
      <c r="S54" s="100">
        <v>82</v>
      </c>
      <c r="T54" s="100">
        <v>71</v>
      </c>
      <c r="U54" s="41"/>
    </row>
    <row r="55" spans="1:21" ht="12.75">
      <c r="A55" s="218" t="s">
        <v>1039</v>
      </c>
      <c r="B55" s="100">
        <v>79</v>
      </c>
      <c r="C55" s="100">
        <v>62</v>
      </c>
      <c r="D55" s="100">
        <v>58</v>
      </c>
      <c r="E55" s="100">
        <v>43</v>
      </c>
      <c r="F55" s="100">
        <v>45</v>
      </c>
      <c r="G55" s="100">
        <v>36</v>
      </c>
      <c r="H55" s="100">
        <v>40</v>
      </c>
      <c r="I55" s="100">
        <v>45</v>
      </c>
      <c r="J55" s="100">
        <v>55</v>
      </c>
      <c r="K55" s="100">
        <v>62</v>
      </c>
      <c r="L55" s="100">
        <v>62</v>
      </c>
      <c r="M55" s="100">
        <v>71</v>
      </c>
      <c r="N55" s="100">
        <v>74</v>
      </c>
      <c r="O55" s="100">
        <v>76</v>
      </c>
      <c r="P55" s="100">
        <v>77</v>
      </c>
      <c r="Q55" s="100">
        <v>78</v>
      </c>
      <c r="R55" s="100">
        <v>78</v>
      </c>
      <c r="S55" s="100">
        <v>73</v>
      </c>
      <c r="T55" s="100">
        <v>71</v>
      </c>
      <c r="U55" s="41"/>
    </row>
    <row r="56" spans="1:21" ht="12.75">
      <c r="A56" s="218" t="s">
        <v>1040</v>
      </c>
      <c r="B56" s="100">
        <v>64</v>
      </c>
      <c r="C56" s="100">
        <v>41</v>
      </c>
      <c r="D56" s="100">
        <v>29</v>
      </c>
      <c r="E56" s="100">
        <v>21</v>
      </c>
      <c r="F56" s="100">
        <v>20</v>
      </c>
      <c r="G56" s="100">
        <v>17</v>
      </c>
      <c r="H56" s="100">
        <v>17</v>
      </c>
      <c r="I56" s="100">
        <v>15</v>
      </c>
      <c r="J56" s="100">
        <v>20</v>
      </c>
      <c r="K56" s="100">
        <v>24</v>
      </c>
      <c r="L56" s="100">
        <v>22</v>
      </c>
      <c r="M56" s="100">
        <v>24</v>
      </c>
      <c r="N56" s="100">
        <v>24</v>
      </c>
      <c r="O56" s="100">
        <v>28</v>
      </c>
      <c r="P56" s="100">
        <v>29</v>
      </c>
      <c r="Q56" s="100">
        <v>33</v>
      </c>
      <c r="R56" s="100">
        <v>39</v>
      </c>
      <c r="S56" s="100">
        <v>38</v>
      </c>
      <c r="T56" s="100">
        <v>33</v>
      </c>
      <c r="U56" s="41"/>
    </row>
    <row r="57" spans="1:21" ht="25.5">
      <c r="A57" s="218" t="s">
        <v>1041</v>
      </c>
      <c r="B57" s="100">
        <v>89</v>
      </c>
      <c r="C57" s="100">
        <v>78</v>
      </c>
      <c r="D57" s="100">
        <v>68</v>
      </c>
      <c r="E57" s="100">
        <v>40</v>
      </c>
      <c r="F57" s="100">
        <v>43</v>
      </c>
      <c r="G57" s="100">
        <v>52</v>
      </c>
      <c r="H57" s="100">
        <v>62</v>
      </c>
      <c r="I57" s="100">
        <v>59</v>
      </c>
      <c r="J57" s="100">
        <v>69</v>
      </c>
      <c r="K57" s="100">
        <v>71</v>
      </c>
      <c r="L57" s="100">
        <v>76</v>
      </c>
      <c r="M57" s="100">
        <v>77</v>
      </c>
      <c r="N57" s="100">
        <v>83</v>
      </c>
      <c r="O57" s="100">
        <v>79</v>
      </c>
      <c r="P57" s="100">
        <v>82</v>
      </c>
      <c r="Q57" s="100">
        <v>82</v>
      </c>
      <c r="R57" s="100">
        <v>87</v>
      </c>
      <c r="S57" s="100">
        <v>81</v>
      </c>
      <c r="T57" s="100">
        <v>64</v>
      </c>
      <c r="U57" s="41"/>
    </row>
    <row r="58" spans="1:21" ht="25.5">
      <c r="A58" s="218" t="s">
        <v>1042</v>
      </c>
      <c r="B58" s="100">
        <v>54</v>
      </c>
      <c r="C58" s="100">
        <v>43</v>
      </c>
      <c r="D58" s="100">
        <v>26</v>
      </c>
      <c r="E58" s="100">
        <v>14</v>
      </c>
      <c r="F58" s="100">
        <v>17</v>
      </c>
      <c r="G58" s="100">
        <v>20</v>
      </c>
      <c r="H58" s="100">
        <v>19</v>
      </c>
      <c r="I58" s="100">
        <v>24</v>
      </c>
      <c r="J58" s="100">
        <v>25</v>
      </c>
      <c r="K58" s="100">
        <v>30</v>
      </c>
      <c r="L58" s="100">
        <v>36</v>
      </c>
      <c r="M58" s="100">
        <v>36</v>
      </c>
      <c r="N58" s="100">
        <v>39</v>
      </c>
      <c r="O58" s="100">
        <v>41</v>
      </c>
      <c r="P58" s="100">
        <v>45</v>
      </c>
      <c r="Q58" s="100">
        <v>45</v>
      </c>
      <c r="R58" s="100">
        <v>58</v>
      </c>
      <c r="S58" s="100">
        <v>56</v>
      </c>
      <c r="T58" s="100">
        <v>42</v>
      </c>
      <c r="U58" s="41"/>
    </row>
    <row r="59" spans="1:21" ht="12.75">
      <c r="A59" s="218" t="s">
        <v>1043</v>
      </c>
      <c r="B59" s="100">
        <v>81</v>
      </c>
      <c r="C59" s="100">
        <v>74</v>
      </c>
      <c r="D59" s="100">
        <v>67</v>
      </c>
      <c r="E59" s="100">
        <v>52</v>
      </c>
      <c r="F59" s="100">
        <v>50</v>
      </c>
      <c r="G59" s="100">
        <v>41</v>
      </c>
      <c r="H59" s="100">
        <v>38</v>
      </c>
      <c r="I59" s="100">
        <v>34</v>
      </c>
      <c r="J59" s="100">
        <v>45</v>
      </c>
      <c r="K59" s="100">
        <v>48</v>
      </c>
      <c r="L59" s="100">
        <v>49</v>
      </c>
      <c r="M59" s="100">
        <v>53</v>
      </c>
      <c r="N59" s="100">
        <v>58</v>
      </c>
      <c r="O59" s="100">
        <v>61</v>
      </c>
      <c r="P59" s="100">
        <v>61</v>
      </c>
      <c r="Q59" s="100">
        <v>66</v>
      </c>
      <c r="R59" s="100">
        <v>73</v>
      </c>
      <c r="S59" s="100">
        <v>72</v>
      </c>
      <c r="T59" s="100">
        <v>46</v>
      </c>
      <c r="U59" s="41"/>
    </row>
    <row r="60" spans="1:21" ht="12.75">
      <c r="A60" s="218" t="s">
        <v>1044</v>
      </c>
      <c r="B60" s="100">
        <v>89</v>
      </c>
      <c r="C60" s="100">
        <v>74</v>
      </c>
      <c r="D60" s="100">
        <v>62</v>
      </c>
      <c r="E60" s="100">
        <v>48</v>
      </c>
      <c r="F60" s="100">
        <v>45</v>
      </c>
      <c r="G60" s="100">
        <v>36</v>
      </c>
      <c r="H60" s="100">
        <v>36</v>
      </c>
      <c r="I60" s="100">
        <v>36</v>
      </c>
      <c r="J60" s="100">
        <v>39</v>
      </c>
      <c r="K60" s="100">
        <v>44</v>
      </c>
      <c r="L60" s="100">
        <v>48</v>
      </c>
      <c r="M60" s="100">
        <v>51</v>
      </c>
      <c r="N60" s="100">
        <v>57</v>
      </c>
      <c r="O60" s="100">
        <v>65</v>
      </c>
      <c r="P60" s="100">
        <v>69</v>
      </c>
      <c r="Q60" s="100">
        <v>76</v>
      </c>
      <c r="R60" s="100">
        <v>79</v>
      </c>
      <c r="S60" s="100">
        <v>70</v>
      </c>
      <c r="T60" s="100">
        <v>57</v>
      </c>
      <c r="U60" s="41"/>
    </row>
    <row r="61" spans="1:21" ht="12.75">
      <c r="A61" s="218" t="s">
        <v>1045</v>
      </c>
      <c r="B61" s="100">
        <v>73</v>
      </c>
      <c r="C61" s="100">
        <v>59</v>
      </c>
      <c r="D61" s="100">
        <v>49</v>
      </c>
      <c r="E61" s="100">
        <v>35</v>
      </c>
      <c r="F61" s="100">
        <v>32</v>
      </c>
      <c r="G61" s="100">
        <v>24</v>
      </c>
      <c r="H61" s="100">
        <v>20</v>
      </c>
      <c r="I61" s="100">
        <v>20</v>
      </c>
      <c r="J61" s="100">
        <v>22</v>
      </c>
      <c r="K61" s="100">
        <v>28</v>
      </c>
      <c r="L61" s="100">
        <v>33</v>
      </c>
      <c r="M61" s="100">
        <v>37</v>
      </c>
      <c r="N61" s="100">
        <v>41</v>
      </c>
      <c r="O61" s="100">
        <v>48</v>
      </c>
      <c r="P61" s="100">
        <v>52</v>
      </c>
      <c r="Q61" s="100">
        <v>59</v>
      </c>
      <c r="R61" s="100">
        <v>66</v>
      </c>
      <c r="S61" s="100">
        <v>64</v>
      </c>
      <c r="T61" s="100">
        <v>43</v>
      </c>
      <c r="U61" s="41"/>
    </row>
    <row r="62" spans="1:21" ht="12.75">
      <c r="A62" s="218" t="s">
        <v>1046</v>
      </c>
      <c r="B62" s="100">
        <v>91</v>
      </c>
      <c r="C62" s="100">
        <v>84</v>
      </c>
      <c r="D62" s="100">
        <v>60</v>
      </c>
      <c r="E62" s="100">
        <v>27</v>
      </c>
      <c r="F62" s="100">
        <v>34</v>
      </c>
      <c r="G62" s="100">
        <v>27</v>
      </c>
      <c r="H62" s="100">
        <v>27</v>
      </c>
      <c r="I62" s="100">
        <v>29</v>
      </c>
      <c r="J62" s="100">
        <v>39</v>
      </c>
      <c r="K62" s="100">
        <v>41</v>
      </c>
      <c r="L62" s="100">
        <v>45</v>
      </c>
      <c r="M62" s="100">
        <v>49</v>
      </c>
      <c r="N62" s="100">
        <v>59</v>
      </c>
      <c r="O62" s="100">
        <v>55</v>
      </c>
      <c r="P62" s="100">
        <v>64</v>
      </c>
      <c r="Q62" s="100">
        <v>66</v>
      </c>
      <c r="R62" s="100">
        <v>61</v>
      </c>
      <c r="S62" s="100">
        <v>49</v>
      </c>
      <c r="T62" s="100">
        <v>42</v>
      </c>
      <c r="U62" s="41"/>
    </row>
    <row r="63" spans="1:21" ht="12.75">
      <c r="A63" s="218" t="s">
        <v>1047</v>
      </c>
      <c r="B63" s="100">
        <v>83</v>
      </c>
      <c r="C63" s="100">
        <v>57</v>
      </c>
      <c r="D63" s="100">
        <v>17</v>
      </c>
      <c r="E63" s="100">
        <v>21</v>
      </c>
      <c r="F63" s="100">
        <v>27</v>
      </c>
      <c r="G63" s="100">
        <v>17</v>
      </c>
      <c r="H63" s="100">
        <v>21</v>
      </c>
      <c r="I63" s="100">
        <v>22</v>
      </c>
      <c r="J63" s="100">
        <v>25</v>
      </c>
      <c r="K63" s="100">
        <v>35</v>
      </c>
      <c r="L63" s="100">
        <v>37</v>
      </c>
      <c r="M63" s="100">
        <v>40</v>
      </c>
      <c r="N63" s="100">
        <v>48</v>
      </c>
      <c r="O63" s="100">
        <v>56</v>
      </c>
      <c r="P63" s="100">
        <v>45</v>
      </c>
      <c r="Q63" s="100">
        <v>48</v>
      </c>
      <c r="R63" s="100">
        <v>51</v>
      </c>
      <c r="S63" s="100">
        <v>44</v>
      </c>
      <c r="T63" s="100">
        <v>33</v>
      </c>
      <c r="U63" s="41"/>
    </row>
    <row r="64" spans="1:21" ht="12.75">
      <c r="A64" s="218" t="s">
        <v>1048</v>
      </c>
      <c r="B64" s="100">
        <v>83</v>
      </c>
      <c r="C64" s="100">
        <v>65</v>
      </c>
      <c r="D64" s="100">
        <v>50</v>
      </c>
      <c r="E64" s="100">
        <v>39</v>
      </c>
      <c r="F64" s="100">
        <v>38</v>
      </c>
      <c r="G64" s="100">
        <v>30</v>
      </c>
      <c r="H64" s="100">
        <v>30</v>
      </c>
      <c r="I64" s="100">
        <v>34</v>
      </c>
      <c r="J64" s="100">
        <v>37</v>
      </c>
      <c r="K64" s="100">
        <v>40</v>
      </c>
      <c r="L64" s="100">
        <v>43</v>
      </c>
      <c r="M64" s="100">
        <v>36</v>
      </c>
      <c r="N64" s="100">
        <v>38</v>
      </c>
      <c r="O64" s="100">
        <v>43</v>
      </c>
      <c r="P64" s="100">
        <v>42</v>
      </c>
      <c r="Q64" s="100">
        <v>50</v>
      </c>
      <c r="R64" s="100">
        <v>60</v>
      </c>
      <c r="S64" s="100">
        <v>55</v>
      </c>
      <c r="T64" s="100">
        <v>50</v>
      </c>
      <c r="U64" s="41"/>
    </row>
    <row r="65" spans="1:21" ht="12.75">
      <c r="A65" s="218" t="s">
        <v>1049</v>
      </c>
      <c r="B65" s="100">
        <v>77</v>
      </c>
      <c r="C65" s="100">
        <v>73</v>
      </c>
      <c r="D65" s="100">
        <v>67</v>
      </c>
      <c r="E65" s="100">
        <v>66</v>
      </c>
      <c r="F65" s="100">
        <v>70</v>
      </c>
      <c r="G65" s="100">
        <v>70</v>
      </c>
      <c r="H65" s="100">
        <v>72</v>
      </c>
      <c r="I65" s="100">
        <v>71</v>
      </c>
      <c r="J65" s="100">
        <v>84</v>
      </c>
      <c r="K65" s="100">
        <v>86</v>
      </c>
      <c r="L65" s="100">
        <v>86</v>
      </c>
      <c r="M65" s="100">
        <v>88</v>
      </c>
      <c r="N65" s="100">
        <v>91</v>
      </c>
      <c r="O65" s="100">
        <v>91</v>
      </c>
      <c r="P65" s="100">
        <v>89</v>
      </c>
      <c r="Q65" s="100">
        <v>93</v>
      </c>
      <c r="R65" s="100">
        <v>92</v>
      </c>
      <c r="S65" s="100">
        <v>86</v>
      </c>
      <c r="T65" s="100">
        <v>85</v>
      </c>
      <c r="U65" s="41"/>
    </row>
    <row r="66" spans="1:21" ht="12.75">
      <c r="A66" s="218" t="s">
        <v>1050</v>
      </c>
      <c r="B66" s="100">
        <v>83</v>
      </c>
      <c r="C66" s="100">
        <v>72</v>
      </c>
      <c r="D66" s="100">
        <v>70</v>
      </c>
      <c r="E66" s="100">
        <v>61</v>
      </c>
      <c r="F66" s="100">
        <v>66</v>
      </c>
      <c r="G66" s="100">
        <v>65</v>
      </c>
      <c r="H66" s="100">
        <v>67</v>
      </c>
      <c r="I66" s="100">
        <v>58</v>
      </c>
      <c r="J66" s="100">
        <v>63</v>
      </c>
      <c r="K66" s="100">
        <v>72</v>
      </c>
      <c r="L66" s="100">
        <v>77</v>
      </c>
      <c r="M66" s="100">
        <v>79</v>
      </c>
      <c r="N66" s="100">
        <v>82</v>
      </c>
      <c r="O66" s="100">
        <v>86</v>
      </c>
      <c r="P66" s="100">
        <v>86</v>
      </c>
      <c r="Q66" s="100">
        <v>85</v>
      </c>
      <c r="R66" s="100">
        <v>88</v>
      </c>
      <c r="S66" s="100">
        <v>83</v>
      </c>
      <c r="T66" s="100">
        <v>74</v>
      </c>
      <c r="U66" s="41"/>
    </row>
    <row r="67" spans="1:21" ht="12.75">
      <c r="A67" s="218" t="s">
        <v>1051</v>
      </c>
      <c r="B67" s="100">
        <v>87</v>
      </c>
      <c r="C67" s="100">
        <v>72</v>
      </c>
      <c r="D67" s="100">
        <v>48</v>
      </c>
      <c r="E67" s="100">
        <v>32</v>
      </c>
      <c r="F67" s="100">
        <v>36</v>
      </c>
      <c r="G67" s="100">
        <v>34</v>
      </c>
      <c r="H67" s="100">
        <v>35</v>
      </c>
      <c r="I67" s="100">
        <v>30</v>
      </c>
      <c r="J67" s="100">
        <v>31</v>
      </c>
      <c r="K67" s="100">
        <v>47</v>
      </c>
      <c r="L67" s="100">
        <v>53</v>
      </c>
      <c r="M67" s="100">
        <v>52</v>
      </c>
      <c r="N67" s="100">
        <v>62</v>
      </c>
      <c r="O67" s="100">
        <v>61</v>
      </c>
      <c r="P67" s="100">
        <v>66</v>
      </c>
      <c r="Q67" s="100">
        <v>74</v>
      </c>
      <c r="R67" s="100">
        <v>76</v>
      </c>
      <c r="S67" s="100">
        <v>67</v>
      </c>
      <c r="T67" s="100">
        <v>54</v>
      </c>
      <c r="U67" s="41"/>
    </row>
    <row r="68" spans="1:21" ht="12.75">
      <c r="A68" s="218" t="s">
        <v>1052</v>
      </c>
      <c r="B68" s="100">
        <v>47</v>
      </c>
      <c r="C68" s="100">
        <v>36.1</v>
      </c>
      <c r="D68" s="100">
        <v>30.7</v>
      </c>
      <c r="E68" s="100">
        <v>29.2</v>
      </c>
      <c r="F68" s="100">
        <v>23.1</v>
      </c>
      <c r="G68" s="100">
        <v>14.7</v>
      </c>
      <c r="H68" s="100">
        <v>18.7</v>
      </c>
      <c r="I68" s="100">
        <v>11.5</v>
      </c>
      <c r="J68" s="100">
        <v>11.9</v>
      </c>
      <c r="K68" s="100">
        <v>14</v>
      </c>
      <c r="L68" s="100">
        <v>5.5</v>
      </c>
      <c r="M68" s="100">
        <v>34</v>
      </c>
      <c r="N68" s="100">
        <v>21.6</v>
      </c>
      <c r="O68" s="100">
        <v>22.6</v>
      </c>
      <c r="P68" s="100">
        <v>25.8</v>
      </c>
      <c r="Q68" s="100">
        <v>21.6</v>
      </c>
      <c r="R68" s="100">
        <v>18.9</v>
      </c>
      <c r="S68" s="100">
        <v>39</v>
      </c>
      <c r="T68" s="100">
        <v>27</v>
      </c>
      <c r="U68" s="41"/>
    </row>
    <row r="69" spans="1:21" ht="12.75">
      <c r="A69" s="218" t="s">
        <v>1053</v>
      </c>
      <c r="B69" s="100">
        <v>86</v>
      </c>
      <c r="C69" s="100">
        <v>81.1</v>
      </c>
      <c r="D69" s="100">
        <v>83.2</v>
      </c>
      <c r="E69" s="100">
        <v>45</v>
      </c>
      <c r="F69" s="100">
        <v>36.6</v>
      </c>
      <c r="G69" s="100">
        <v>31.4</v>
      </c>
      <c r="H69" s="100">
        <v>23.5</v>
      </c>
      <c r="I69" s="100">
        <v>13.2</v>
      </c>
      <c r="J69" s="100">
        <v>14.5</v>
      </c>
      <c r="K69" s="100">
        <v>27.4</v>
      </c>
      <c r="L69" s="100">
        <v>43.4</v>
      </c>
      <c r="M69" s="100">
        <v>44.1</v>
      </c>
      <c r="N69" s="100">
        <v>42</v>
      </c>
      <c r="O69" s="100">
        <v>50.5</v>
      </c>
      <c r="P69" s="100">
        <v>57.4</v>
      </c>
      <c r="Q69" s="100">
        <v>76</v>
      </c>
      <c r="R69" s="100">
        <v>84</v>
      </c>
      <c r="S69" s="100">
        <v>80.2</v>
      </c>
      <c r="T69" s="100">
        <v>19</v>
      </c>
      <c r="U69" s="41"/>
    </row>
    <row r="70" spans="1:21" ht="12.75">
      <c r="A70" s="218" t="s">
        <v>1054</v>
      </c>
      <c r="B70" s="100">
        <v>77</v>
      </c>
      <c r="C70" s="100">
        <v>64.3</v>
      </c>
      <c r="D70" s="100">
        <v>53.6</v>
      </c>
      <c r="E70" s="100">
        <v>26.6</v>
      </c>
      <c r="F70" s="100">
        <v>23.8</v>
      </c>
      <c r="G70" s="100">
        <v>18.1</v>
      </c>
      <c r="H70" s="100">
        <v>15.8</v>
      </c>
      <c r="I70" s="100">
        <v>13.1</v>
      </c>
      <c r="J70" s="100">
        <v>14.2</v>
      </c>
      <c r="K70" s="100">
        <v>16.7</v>
      </c>
      <c r="L70" s="100">
        <v>17.6</v>
      </c>
      <c r="M70" s="100">
        <v>13.7</v>
      </c>
      <c r="N70" s="100">
        <v>11.9</v>
      </c>
      <c r="O70" s="100">
        <v>13.3</v>
      </c>
      <c r="P70" s="100">
        <v>12.8</v>
      </c>
      <c r="Q70" s="100">
        <v>12.9</v>
      </c>
      <c r="R70" s="100">
        <v>14.4</v>
      </c>
      <c r="S70" s="100">
        <v>15.7</v>
      </c>
      <c r="T70" s="219">
        <v>6.3</v>
      </c>
      <c r="U70" s="41"/>
    </row>
    <row r="71" spans="1:21" ht="12.75">
      <c r="A71" s="218" t="s">
        <v>1055</v>
      </c>
      <c r="C71" s="220"/>
      <c r="D71" s="220"/>
      <c r="E71" s="220"/>
      <c r="F71" s="220"/>
      <c r="G71" s="220"/>
      <c r="H71" s="220"/>
      <c r="I71" s="220"/>
      <c r="J71" s="220"/>
      <c r="K71" s="100">
        <v>4.4</v>
      </c>
      <c r="L71" s="100">
        <v>7.6</v>
      </c>
      <c r="M71" s="100">
        <v>5.6</v>
      </c>
      <c r="N71" s="100">
        <v>5</v>
      </c>
      <c r="O71" s="100">
        <v>16.3</v>
      </c>
      <c r="P71" s="100">
        <v>16.7</v>
      </c>
      <c r="Q71" s="100">
        <v>41.4</v>
      </c>
      <c r="R71" s="100">
        <v>51.8</v>
      </c>
      <c r="S71" s="100">
        <v>43.9</v>
      </c>
      <c r="T71" s="100">
        <v>22</v>
      </c>
      <c r="U71" s="41"/>
    </row>
    <row r="72" spans="1:21" ht="12.75">
      <c r="A72" s="218" t="s">
        <v>1056</v>
      </c>
      <c r="B72" s="7">
        <v>96</v>
      </c>
      <c r="C72" s="100">
        <v>83.4</v>
      </c>
      <c r="D72" s="100">
        <v>79.7</v>
      </c>
      <c r="E72" s="100">
        <v>55.5</v>
      </c>
      <c r="F72" s="100">
        <v>37.2</v>
      </c>
      <c r="G72" s="100">
        <v>24.2</v>
      </c>
      <c r="H72" s="100">
        <v>26.9</v>
      </c>
      <c r="I72" s="100">
        <v>25</v>
      </c>
      <c r="J72" s="29">
        <v>31</v>
      </c>
      <c r="K72" s="100">
        <v>38.9</v>
      </c>
      <c r="L72" s="100">
        <v>51.6</v>
      </c>
      <c r="M72" s="100">
        <v>54.8</v>
      </c>
      <c r="N72" s="100">
        <v>61</v>
      </c>
      <c r="O72" s="100">
        <v>65.5</v>
      </c>
      <c r="P72" s="100">
        <v>78</v>
      </c>
      <c r="Q72" s="100">
        <v>80</v>
      </c>
      <c r="R72" s="100">
        <v>81.7</v>
      </c>
      <c r="S72" s="100">
        <v>78.4</v>
      </c>
      <c r="T72" s="182">
        <v>59.1</v>
      </c>
      <c r="U72" s="41"/>
    </row>
    <row r="73" spans="1:21" ht="12.75">
      <c r="A73" s="218" t="s">
        <v>1057</v>
      </c>
      <c r="B73" s="7">
        <v>85</v>
      </c>
      <c r="C73" s="100">
        <v>74.7</v>
      </c>
      <c r="D73" s="100">
        <v>60.1</v>
      </c>
      <c r="E73" s="100">
        <v>24.1</v>
      </c>
      <c r="F73" s="100">
        <v>18.9</v>
      </c>
      <c r="G73" s="100">
        <v>12.6</v>
      </c>
      <c r="H73" s="100">
        <v>13.9</v>
      </c>
      <c r="I73" s="100">
        <v>12.3</v>
      </c>
      <c r="J73" s="29">
        <v>20.9</v>
      </c>
      <c r="K73" s="100">
        <v>20.4</v>
      </c>
      <c r="L73" s="100">
        <v>19.6</v>
      </c>
      <c r="M73" s="100">
        <v>21.7</v>
      </c>
      <c r="N73" s="100">
        <v>23</v>
      </c>
      <c r="O73" s="100">
        <v>26.3</v>
      </c>
      <c r="P73" s="100">
        <v>42.2</v>
      </c>
      <c r="Q73" s="100">
        <v>37.6</v>
      </c>
      <c r="R73" s="100">
        <v>34.5</v>
      </c>
      <c r="S73" s="100">
        <v>45</v>
      </c>
      <c r="T73" s="182">
        <v>17</v>
      </c>
      <c r="U73" s="41"/>
    </row>
    <row r="74" spans="1:21" ht="25.5">
      <c r="A74" s="218" t="s">
        <v>1058</v>
      </c>
      <c r="B74" s="7">
        <v>65</v>
      </c>
      <c r="C74" s="100">
        <v>48</v>
      </c>
      <c r="D74" s="100">
        <v>38.1</v>
      </c>
      <c r="E74" s="100">
        <v>17.7</v>
      </c>
      <c r="F74" s="100">
        <v>19.6</v>
      </c>
      <c r="G74" s="100">
        <v>16.2</v>
      </c>
      <c r="H74" s="100">
        <v>17.7</v>
      </c>
      <c r="I74" s="100">
        <v>16.3</v>
      </c>
      <c r="J74" s="100">
        <v>29</v>
      </c>
      <c r="K74" s="100">
        <v>37.4</v>
      </c>
      <c r="L74" s="100">
        <v>39.2</v>
      </c>
      <c r="M74" s="100">
        <v>40.4</v>
      </c>
      <c r="N74" s="100">
        <v>44.4</v>
      </c>
      <c r="O74" s="100">
        <v>43.9</v>
      </c>
      <c r="P74" s="100">
        <v>41.3</v>
      </c>
      <c r="Q74" s="100">
        <v>52</v>
      </c>
      <c r="R74" s="100">
        <v>52.5</v>
      </c>
      <c r="S74" s="100">
        <v>32.8</v>
      </c>
      <c r="T74" s="182">
        <v>19</v>
      </c>
      <c r="U74" s="41"/>
    </row>
    <row r="75" spans="1:21" ht="12.75">
      <c r="A75" s="218" t="s">
        <v>1059</v>
      </c>
      <c r="B75" s="7">
        <v>88</v>
      </c>
      <c r="C75" s="100">
        <v>82.4</v>
      </c>
      <c r="D75" s="100">
        <v>82</v>
      </c>
      <c r="E75" s="100">
        <v>65.3</v>
      </c>
      <c r="F75" s="100">
        <v>68.1</v>
      </c>
      <c r="G75" s="100">
        <v>70.4</v>
      </c>
      <c r="H75" s="100">
        <v>76.5</v>
      </c>
      <c r="I75" s="100">
        <v>65.5</v>
      </c>
      <c r="J75" s="100">
        <v>73.2</v>
      </c>
      <c r="K75" s="100">
        <v>74.4</v>
      </c>
      <c r="L75" s="100">
        <v>71.3</v>
      </c>
      <c r="M75" s="100">
        <v>70.2</v>
      </c>
      <c r="N75" s="100">
        <v>68.4</v>
      </c>
      <c r="O75" s="100">
        <v>74.8</v>
      </c>
      <c r="P75" s="100">
        <v>68.1</v>
      </c>
      <c r="Q75" s="100">
        <v>76.1</v>
      </c>
      <c r="R75" s="100">
        <v>76.6</v>
      </c>
      <c r="S75" s="100">
        <v>73.4</v>
      </c>
      <c r="T75" s="182">
        <v>30</v>
      </c>
      <c r="U75" s="41"/>
    </row>
    <row r="76" spans="1:21" ht="12.75">
      <c r="A76" s="218" t="s">
        <v>1060</v>
      </c>
      <c r="B76" s="7">
        <v>95</v>
      </c>
      <c r="C76" s="100">
        <v>90.8</v>
      </c>
      <c r="D76" s="100">
        <v>91.5</v>
      </c>
      <c r="E76" s="100">
        <v>68.5</v>
      </c>
      <c r="F76" s="100">
        <v>58.1</v>
      </c>
      <c r="G76" s="100">
        <v>50.4</v>
      </c>
      <c r="H76" s="100">
        <v>57.5</v>
      </c>
      <c r="I76" s="100">
        <v>53.6</v>
      </c>
      <c r="J76" s="100">
        <v>56.7</v>
      </c>
      <c r="K76" s="100">
        <v>56</v>
      </c>
      <c r="L76" s="100">
        <v>62.9</v>
      </c>
      <c r="M76" s="100">
        <v>51.2</v>
      </c>
      <c r="N76" s="100">
        <v>61.6</v>
      </c>
      <c r="O76" s="100">
        <v>57.4</v>
      </c>
      <c r="P76" s="100">
        <v>72.6</v>
      </c>
      <c r="Q76" s="100">
        <v>70.1</v>
      </c>
      <c r="R76" s="100">
        <v>85.1</v>
      </c>
      <c r="S76" s="100">
        <v>55</v>
      </c>
      <c r="T76" s="182">
        <v>26</v>
      </c>
      <c r="U76" s="41"/>
    </row>
    <row r="77" spans="1:21" ht="12.75">
      <c r="A77" s="218" t="s">
        <v>1061</v>
      </c>
      <c r="B77" s="7">
        <v>80</v>
      </c>
      <c r="C77" s="100">
        <v>62</v>
      </c>
      <c r="D77" s="100">
        <v>47.7</v>
      </c>
      <c r="E77" s="100">
        <v>29.1</v>
      </c>
      <c r="F77" s="100">
        <v>21.1</v>
      </c>
      <c r="G77" s="100">
        <v>24.6</v>
      </c>
      <c r="H77" s="100">
        <v>13.7</v>
      </c>
      <c r="I77" s="100">
        <v>11.5</v>
      </c>
      <c r="J77" s="100">
        <v>14.8</v>
      </c>
      <c r="K77" s="100">
        <v>13.7</v>
      </c>
      <c r="L77" s="100">
        <v>25.5</v>
      </c>
      <c r="M77" s="100">
        <v>38.2</v>
      </c>
      <c r="N77" s="100">
        <v>55.5</v>
      </c>
      <c r="O77" s="100">
        <v>65.7</v>
      </c>
      <c r="P77" s="100">
        <v>67.6</v>
      </c>
      <c r="Q77" s="100">
        <v>73.6</v>
      </c>
      <c r="R77" s="100">
        <v>83.1</v>
      </c>
      <c r="S77" s="100">
        <v>84.2</v>
      </c>
      <c r="T77" s="182">
        <v>43</v>
      </c>
      <c r="U77" s="41"/>
    </row>
    <row r="78" spans="1:26" ht="14.25">
      <c r="A78" s="406" t="s">
        <v>1062</v>
      </c>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06"/>
    </row>
    <row r="79" spans="1:26" ht="14.25">
      <c r="A79" s="218" t="s">
        <v>1004</v>
      </c>
      <c r="B79" s="221"/>
      <c r="C79" s="221"/>
      <c r="D79" s="221"/>
      <c r="E79" s="221"/>
      <c r="F79" s="221"/>
      <c r="G79" s="221"/>
      <c r="H79" s="221"/>
      <c r="I79" s="221"/>
      <c r="J79" s="221"/>
      <c r="K79" s="221"/>
      <c r="L79" s="221"/>
      <c r="M79" s="221"/>
      <c r="N79" s="221"/>
      <c r="O79" s="221"/>
      <c r="P79" s="221"/>
      <c r="Q79" s="221"/>
      <c r="R79" s="221"/>
      <c r="S79" s="221"/>
      <c r="T79" s="222"/>
      <c r="U79" s="182">
        <v>77</v>
      </c>
      <c r="V79" s="7">
        <v>79</v>
      </c>
      <c r="W79" s="182">
        <v>81</v>
      </c>
      <c r="X79" s="182">
        <v>80</v>
      </c>
      <c r="Y79" s="182">
        <v>81</v>
      </c>
      <c r="Z79" s="182">
        <v>82</v>
      </c>
    </row>
    <row r="80" spans="1:26" ht="14.25">
      <c r="A80" s="218" t="s">
        <v>1005</v>
      </c>
      <c r="B80" s="221"/>
      <c r="C80" s="221"/>
      <c r="D80" s="221"/>
      <c r="E80" s="221"/>
      <c r="F80" s="221"/>
      <c r="G80" s="221"/>
      <c r="H80" s="221"/>
      <c r="I80" s="221"/>
      <c r="J80" s="221"/>
      <c r="K80" s="221"/>
      <c r="L80" s="221"/>
      <c r="M80" s="221"/>
      <c r="N80" s="221"/>
      <c r="O80" s="221"/>
      <c r="P80" s="221"/>
      <c r="Q80" s="221"/>
      <c r="R80" s="221"/>
      <c r="S80" s="221"/>
      <c r="T80" s="222"/>
      <c r="U80" s="182">
        <v>67</v>
      </c>
      <c r="V80" s="7">
        <v>70</v>
      </c>
      <c r="W80" s="182">
        <v>71</v>
      </c>
      <c r="X80" s="182">
        <v>56</v>
      </c>
      <c r="Y80" s="182">
        <v>56</v>
      </c>
      <c r="Z80" s="182">
        <v>56</v>
      </c>
    </row>
    <row r="81" spans="1:26" ht="14.25">
      <c r="A81" s="169" t="s">
        <v>1063</v>
      </c>
      <c r="B81" s="221"/>
      <c r="C81" s="221"/>
      <c r="D81" s="221"/>
      <c r="E81" s="221"/>
      <c r="F81" s="221"/>
      <c r="G81" s="221"/>
      <c r="H81" s="221"/>
      <c r="I81" s="221"/>
      <c r="J81" s="221"/>
      <c r="K81" s="221"/>
      <c r="L81" s="221"/>
      <c r="M81" s="221"/>
      <c r="N81" s="221"/>
      <c r="O81" s="221"/>
      <c r="P81" s="221"/>
      <c r="Q81" s="221"/>
      <c r="R81" s="221"/>
      <c r="S81" s="221"/>
      <c r="T81" s="222"/>
      <c r="U81" s="182">
        <v>51</v>
      </c>
      <c r="V81" s="7">
        <v>54</v>
      </c>
      <c r="W81" s="7">
        <v>61</v>
      </c>
      <c r="X81" s="182">
        <v>61</v>
      </c>
      <c r="Y81" s="7">
        <v>58</v>
      </c>
      <c r="Z81" s="7">
        <v>53</v>
      </c>
    </row>
    <row r="82" spans="1:26" ht="25.5">
      <c r="A82" s="218" t="s">
        <v>1064</v>
      </c>
      <c r="B82" s="221"/>
      <c r="C82" s="221"/>
      <c r="D82" s="221"/>
      <c r="E82" s="221"/>
      <c r="F82" s="221"/>
      <c r="G82" s="221"/>
      <c r="H82" s="221"/>
      <c r="I82" s="221"/>
      <c r="J82" s="221"/>
      <c r="K82" s="221"/>
      <c r="L82" s="221"/>
      <c r="M82" s="221"/>
      <c r="N82" s="221"/>
      <c r="O82" s="221"/>
      <c r="P82" s="221"/>
      <c r="Q82" s="221"/>
      <c r="R82" s="221"/>
      <c r="S82" s="221"/>
      <c r="T82" s="222"/>
      <c r="U82" s="182">
        <v>66</v>
      </c>
      <c r="V82" s="7">
        <v>70</v>
      </c>
      <c r="W82" s="182">
        <v>69</v>
      </c>
      <c r="X82" s="182">
        <v>66</v>
      </c>
      <c r="Y82" s="182">
        <v>67</v>
      </c>
      <c r="Z82" s="182">
        <v>74</v>
      </c>
    </row>
    <row r="83" spans="1:26" ht="14.25">
      <c r="A83" s="75" t="s">
        <v>1009</v>
      </c>
      <c r="B83" s="221"/>
      <c r="C83" s="221"/>
      <c r="D83" s="221"/>
      <c r="E83" s="221"/>
      <c r="F83" s="221"/>
      <c r="G83" s="221"/>
      <c r="H83" s="221"/>
      <c r="I83" s="221"/>
      <c r="J83" s="221"/>
      <c r="K83" s="221"/>
      <c r="L83" s="221"/>
      <c r="M83" s="221"/>
      <c r="N83" s="221"/>
      <c r="O83" s="221"/>
      <c r="P83" s="221"/>
      <c r="Q83" s="221"/>
      <c r="R83" s="221"/>
      <c r="S83" s="221"/>
      <c r="T83" s="222"/>
      <c r="U83" s="182">
        <v>64</v>
      </c>
      <c r="V83" s="7">
        <v>62</v>
      </c>
      <c r="W83" s="182">
        <v>59</v>
      </c>
      <c r="X83" s="182">
        <v>56</v>
      </c>
      <c r="Y83" s="182">
        <v>57</v>
      </c>
      <c r="Z83" s="182">
        <v>56</v>
      </c>
    </row>
    <row r="84" spans="1:26" ht="14.25">
      <c r="A84" s="218" t="s">
        <v>1010</v>
      </c>
      <c r="B84" s="221"/>
      <c r="C84" s="221"/>
      <c r="D84" s="221"/>
      <c r="E84" s="221"/>
      <c r="F84" s="221"/>
      <c r="G84" s="221"/>
      <c r="H84" s="221"/>
      <c r="I84" s="221"/>
      <c r="J84" s="221"/>
      <c r="K84" s="221"/>
      <c r="L84" s="221"/>
      <c r="M84" s="221"/>
      <c r="N84" s="221"/>
      <c r="O84" s="221"/>
      <c r="P84" s="221"/>
      <c r="Q84" s="221"/>
      <c r="R84" s="221"/>
      <c r="S84" s="221"/>
      <c r="T84" s="222"/>
      <c r="U84" s="182">
        <v>48</v>
      </c>
      <c r="V84" s="7">
        <v>51</v>
      </c>
      <c r="W84" s="182">
        <v>51</v>
      </c>
      <c r="X84" s="182">
        <v>53</v>
      </c>
      <c r="Y84" s="182">
        <v>53</v>
      </c>
      <c r="Z84" s="182">
        <v>49</v>
      </c>
    </row>
    <row r="85" spans="1:26" ht="14.25">
      <c r="A85" s="218" t="s">
        <v>1011</v>
      </c>
      <c r="B85" s="221"/>
      <c r="C85" s="221"/>
      <c r="D85" s="221"/>
      <c r="E85" s="221"/>
      <c r="F85" s="221"/>
      <c r="G85" s="221"/>
      <c r="H85" s="221"/>
      <c r="I85" s="221"/>
      <c r="J85" s="221"/>
      <c r="K85" s="221"/>
      <c r="L85" s="221"/>
      <c r="M85" s="221"/>
      <c r="N85" s="221"/>
      <c r="O85" s="221"/>
      <c r="P85" s="221"/>
      <c r="Q85" s="221"/>
      <c r="R85" s="221"/>
      <c r="S85" s="221"/>
      <c r="T85" s="222"/>
      <c r="U85" s="182">
        <v>34</v>
      </c>
      <c r="V85" s="7">
        <v>49</v>
      </c>
      <c r="W85" s="182">
        <v>57</v>
      </c>
      <c r="X85" s="182">
        <v>55</v>
      </c>
      <c r="Y85" s="182">
        <v>59</v>
      </c>
      <c r="Z85" s="182">
        <v>60</v>
      </c>
    </row>
    <row r="86" spans="1:26" ht="27.75" customHeight="1">
      <c r="A86" s="223" t="s">
        <v>1065</v>
      </c>
      <c r="B86" s="221"/>
      <c r="C86" s="221"/>
      <c r="D86" s="221"/>
      <c r="E86" s="221"/>
      <c r="F86" s="221"/>
      <c r="G86" s="221"/>
      <c r="H86" s="221"/>
      <c r="I86" s="221"/>
      <c r="J86" s="221"/>
      <c r="K86" s="221"/>
      <c r="L86" s="221"/>
      <c r="M86" s="221"/>
      <c r="N86" s="221"/>
      <c r="O86" s="221"/>
      <c r="P86" s="221"/>
      <c r="Q86" s="221"/>
      <c r="R86" s="221"/>
      <c r="S86" s="221"/>
      <c r="T86" s="222"/>
      <c r="U86" s="182">
        <v>65</v>
      </c>
      <c r="V86" s="7">
        <v>58</v>
      </c>
      <c r="W86" s="92">
        <v>73</v>
      </c>
      <c r="X86" s="92">
        <v>68</v>
      </c>
      <c r="Y86" s="92">
        <v>70</v>
      </c>
      <c r="Z86" s="182">
        <v>62</v>
      </c>
    </row>
    <row r="87" spans="1:26" ht="14.25">
      <c r="A87" s="218" t="s">
        <v>1014</v>
      </c>
      <c r="B87" s="221"/>
      <c r="C87" s="221"/>
      <c r="D87" s="221"/>
      <c r="E87" s="221"/>
      <c r="F87" s="221"/>
      <c r="G87" s="221"/>
      <c r="H87" s="221"/>
      <c r="I87" s="221"/>
      <c r="J87" s="221"/>
      <c r="K87" s="221"/>
      <c r="L87" s="221"/>
      <c r="M87" s="221"/>
      <c r="N87" s="221"/>
      <c r="O87" s="221"/>
      <c r="P87" s="221"/>
      <c r="Q87" s="221"/>
      <c r="R87" s="221"/>
      <c r="S87" s="221"/>
      <c r="T87" s="222"/>
      <c r="U87" s="182">
        <v>57</v>
      </c>
      <c r="V87" s="7">
        <v>56</v>
      </c>
      <c r="W87" s="182">
        <v>59</v>
      </c>
      <c r="X87" s="182">
        <v>59</v>
      </c>
      <c r="Y87" s="182">
        <v>59</v>
      </c>
      <c r="Z87" s="182">
        <v>61</v>
      </c>
    </row>
    <row r="88" spans="1:26" ht="14.25">
      <c r="A88" s="224" t="s">
        <v>1066</v>
      </c>
      <c r="B88" s="221"/>
      <c r="C88" s="221"/>
      <c r="D88" s="221"/>
      <c r="E88" s="221"/>
      <c r="F88" s="221"/>
      <c r="G88" s="221"/>
      <c r="H88" s="221"/>
      <c r="I88" s="221"/>
      <c r="J88" s="221"/>
      <c r="K88" s="221"/>
      <c r="L88" s="221"/>
      <c r="M88" s="221"/>
      <c r="N88" s="221"/>
      <c r="O88" s="221"/>
      <c r="P88" s="221"/>
      <c r="Q88" s="221"/>
      <c r="R88" s="221"/>
      <c r="S88" s="221"/>
      <c r="T88" s="222"/>
      <c r="U88" s="182">
        <v>28</v>
      </c>
      <c r="V88" s="7">
        <v>31</v>
      </c>
      <c r="W88" s="182">
        <v>30</v>
      </c>
      <c r="X88" s="182">
        <v>31</v>
      </c>
      <c r="Y88" s="182">
        <v>35</v>
      </c>
      <c r="Z88" s="182">
        <v>36</v>
      </c>
    </row>
    <row r="89" spans="1:26" ht="14.25">
      <c r="A89" s="224" t="s">
        <v>1067</v>
      </c>
      <c r="B89" s="221"/>
      <c r="C89" s="221"/>
      <c r="D89" s="221"/>
      <c r="E89" s="221"/>
      <c r="F89" s="221"/>
      <c r="G89" s="221"/>
      <c r="H89" s="221"/>
      <c r="I89" s="221"/>
      <c r="J89" s="221"/>
      <c r="K89" s="221"/>
      <c r="L89" s="221"/>
      <c r="M89" s="221"/>
      <c r="N89" s="221"/>
      <c r="O89" s="221"/>
      <c r="P89" s="221"/>
      <c r="Q89" s="221"/>
      <c r="R89" s="221"/>
      <c r="S89" s="221"/>
      <c r="T89" s="222"/>
      <c r="U89" s="182">
        <v>63</v>
      </c>
      <c r="V89" s="7">
        <v>63</v>
      </c>
      <c r="W89" s="182">
        <v>62</v>
      </c>
      <c r="X89" s="182">
        <v>59</v>
      </c>
      <c r="Y89" s="182">
        <v>64</v>
      </c>
      <c r="Z89" s="182">
        <v>66</v>
      </c>
    </row>
    <row r="90" spans="1:26" ht="14.25">
      <c r="A90" s="224" t="s">
        <v>1068</v>
      </c>
      <c r="B90" s="221"/>
      <c r="C90" s="221"/>
      <c r="D90" s="221"/>
      <c r="E90" s="221"/>
      <c r="F90" s="221"/>
      <c r="G90" s="221"/>
      <c r="H90" s="221"/>
      <c r="I90" s="221"/>
      <c r="J90" s="221"/>
      <c r="K90" s="221"/>
      <c r="L90" s="221"/>
      <c r="M90" s="221"/>
      <c r="N90" s="221"/>
      <c r="O90" s="221"/>
      <c r="P90" s="221"/>
      <c r="Q90" s="221"/>
      <c r="R90" s="221"/>
      <c r="S90" s="221"/>
      <c r="T90" s="222"/>
      <c r="U90" s="182">
        <v>58</v>
      </c>
      <c r="V90" s="7">
        <v>55</v>
      </c>
      <c r="W90" s="182">
        <v>63</v>
      </c>
      <c r="X90" s="182">
        <v>60</v>
      </c>
      <c r="Y90" s="182">
        <v>62</v>
      </c>
      <c r="Z90" s="182">
        <v>60</v>
      </c>
    </row>
    <row r="91" spans="1:26" ht="25.5">
      <c r="A91" s="218" t="s">
        <v>1069</v>
      </c>
      <c r="B91" s="221"/>
      <c r="C91" s="221"/>
      <c r="D91" s="221"/>
      <c r="E91" s="221"/>
      <c r="F91" s="221"/>
      <c r="G91" s="221"/>
      <c r="H91" s="221"/>
      <c r="I91" s="221"/>
      <c r="J91" s="221"/>
      <c r="K91" s="221"/>
      <c r="L91" s="221"/>
      <c r="M91" s="221"/>
      <c r="N91" s="221"/>
      <c r="O91" s="221"/>
      <c r="P91" s="221"/>
      <c r="Q91" s="221"/>
      <c r="R91" s="221"/>
      <c r="S91" s="221"/>
      <c r="T91" s="222"/>
      <c r="U91" s="182">
        <v>47</v>
      </c>
      <c r="V91" s="7">
        <v>47</v>
      </c>
      <c r="W91" s="182">
        <v>47</v>
      </c>
      <c r="X91" s="182">
        <v>46</v>
      </c>
      <c r="Y91" s="182">
        <v>47</v>
      </c>
      <c r="Z91" s="182">
        <v>50</v>
      </c>
    </row>
    <row r="92" spans="1:26" ht="14.25">
      <c r="A92" s="218" t="s">
        <v>1070</v>
      </c>
      <c r="B92" s="221"/>
      <c r="C92" s="221"/>
      <c r="D92" s="221"/>
      <c r="E92" s="221"/>
      <c r="F92" s="221"/>
      <c r="G92" s="221"/>
      <c r="H92" s="221"/>
      <c r="I92" s="221"/>
      <c r="J92" s="221"/>
      <c r="K92" s="221"/>
      <c r="L92" s="221"/>
      <c r="M92" s="221"/>
      <c r="N92" s="221"/>
      <c r="O92" s="221"/>
      <c r="P92" s="221"/>
      <c r="Q92" s="221"/>
      <c r="R92" s="221"/>
      <c r="S92" s="221"/>
      <c r="T92" s="222"/>
      <c r="U92" s="182">
        <v>34</v>
      </c>
      <c r="V92" s="7">
        <v>29</v>
      </c>
      <c r="W92" s="182">
        <v>32</v>
      </c>
      <c r="X92" s="182">
        <v>33</v>
      </c>
      <c r="Y92" s="182">
        <v>34</v>
      </c>
      <c r="Z92" s="182">
        <v>30</v>
      </c>
    </row>
    <row r="93" spans="1:26" ht="14.25">
      <c r="A93" s="224" t="s">
        <v>1020</v>
      </c>
      <c r="B93" s="221"/>
      <c r="C93" s="221"/>
      <c r="D93" s="221"/>
      <c r="E93" s="221"/>
      <c r="F93" s="221"/>
      <c r="G93" s="221"/>
      <c r="H93" s="221"/>
      <c r="I93" s="221"/>
      <c r="J93" s="221"/>
      <c r="K93" s="221"/>
      <c r="L93" s="221"/>
      <c r="M93" s="221"/>
      <c r="N93" s="221"/>
      <c r="O93" s="221"/>
      <c r="P93" s="221"/>
      <c r="Q93" s="221"/>
      <c r="R93" s="221"/>
      <c r="S93" s="221"/>
      <c r="T93" s="222"/>
      <c r="U93" s="182">
        <v>41</v>
      </c>
      <c r="V93" s="7">
        <v>41</v>
      </c>
      <c r="W93" s="182">
        <v>40</v>
      </c>
      <c r="X93" s="182">
        <v>41</v>
      </c>
      <c r="Y93" s="182">
        <v>41</v>
      </c>
      <c r="Z93" s="182">
        <v>43</v>
      </c>
    </row>
    <row r="94" spans="1:26" ht="14.25">
      <c r="A94" s="218" t="s">
        <v>1071</v>
      </c>
      <c r="B94" s="221"/>
      <c r="C94" s="221"/>
      <c r="D94" s="221"/>
      <c r="E94" s="221"/>
      <c r="F94" s="221"/>
      <c r="G94" s="221"/>
      <c r="H94" s="221"/>
      <c r="I94" s="221"/>
      <c r="J94" s="221"/>
      <c r="K94" s="221"/>
      <c r="L94" s="221"/>
      <c r="M94" s="221"/>
      <c r="N94" s="221"/>
      <c r="O94" s="221"/>
      <c r="P94" s="221"/>
      <c r="Q94" s="221"/>
      <c r="R94" s="221"/>
      <c r="S94" s="221"/>
      <c r="T94" s="222"/>
      <c r="U94" s="182">
        <v>91</v>
      </c>
      <c r="V94" s="7">
        <v>89</v>
      </c>
      <c r="W94" s="182">
        <v>86</v>
      </c>
      <c r="X94" s="182">
        <v>91</v>
      </c>
      <c r="Y94" s="182">
        <v>85</v>
      </c>
      <c r="Z94" s="182">
        <v>89</v>
      </c>
    </row>
    <row r="95" spans="1:26" ht="14.25">
      <c r="A95" s="224" t="s">
        <v>1022</v>
      </c>
      <c r="B95" s="221"/>
      <c r="C95" s="221"/>
      <c r="D95" s="221"/>
      <c r="E95" s="221"/>
      <c r="F95" s="221"/>
      <c r="G95" s="221"/>
      <c r="H95" s="221"/>
      <c r="I95" s="221"/>
      <c r="J95" s="221"/>
      <c r="K95" s="221"/>
      <c r="L95" s="221"/>
      <c r="M95" s="221"/>
      <c r="N95" s="221"/>
      <c r="O95" s="221"/>
      <c r="P95" s="221"/>
      <c r="Q95" s="221"/>
      <c r="R95" s="221"/>
      <c r="S95" s="221"/>
      <c r="T95" s="222"/>
      <c r="U95" s="182">
        <v>67</v>
      </c>
      <c r="V95" s="7">
        <v>65</v>
      </c>
      <c r="W95" s="182">
        <v>62</v>
      </c>
      <c r="X95" s="182">
        <v>59</v>
      </c>
      <c r="Y95" s="182">
        <v>62</v>
      </c>
      <c r="Z95" s="182">
        <v>63</v>
      </c>
    </row>
    <row r="96" spans="1:26" ht="14.25">
      <c r="A96" s="218" t="s">
        <v>1023</v>
      </c>
      <c r="B96" s="221"/>
      <c r="C96" s="221"/>
      <c r="D96" s="221"/>
      <c r="E96" s="221"/>
      <c r="F96" s="221"/>
      <c r="G96" s="221"/>
      <c r="H96" s="221"/>
      <c r="I96" s="221"/>
      <c r="J96" s="221"/>
      <c r="K96" s="221"/>
      <c r="L96" s="221"/>
      <c r="M96" s="221"/>
      <c r="N96" s="221"/>
      <c r="O96" s="221"/>
      <c r="P96" s="221"/>
      <c r="Q96" s="221"/>
      <c r="R96" s="221"/>
      <c r="S96" s="221"/>
      <c r="T96" s="222"/>
      <c r="U96" s="182">
        <v>62</v>
      </c>
      <c r="V96" s="7">
        <v>61</v>
      </c>
      <c r="W96" s="182">
        <v>62</v>
      </c>
      <c r="X96" s="182">
        <v>63</v>
      </c>
      <c r="Y96" s="182">
        <v>63</v>
      </c>
      <c r="Z96" s="182">
        <v>59</v>
      </c>
    </row>
    <row r="97" spans="1:26" ht="15.75">
      <c r="A97" s="223" t="s">
        <v>1072</v>
      </c>
      <c r="B97" s="221"/>
      <c r="C97" s="221"/>
      <c r="D97" s="221"/>
      <c r="E97" s="221"/>
      <c r="F97" s="221"/>
      <c r="G97" s="221"/>
      <c r="H97" s="221"/>
      <c r="I97" s="221"/>
      <c r="J97" s="221"/>
      <c r="K97" s="221"/>
      <c r="L97" s="221"/>
      <c r="M97" s="221"/>
      <c r="N97" s="221"/>
      <c r="O97" s="221"/>
      <c r="P97" s="221"/>
      <c r="Q97" s="221"/>
      <c r="R97" s="221"/>
      <c r="S97" s="221"/>
      <c r="T97" s="222"/>
      <c r="U97" s="182">
        <v>61</v>
      </c>
      <c r="V97" s="7">
        <v>62</v>
      </c>
      <c r="W97" s="92">
        <v>60</v>
      </c>
      <c r="X97" s="92">
        <v>55</v>
      </c>
      <c r="Y97" s="92">
        <v>55</v>
      </c>
      <c r="Z97" s="182">
        <v>52</v>
      </c>
    </row>
    <row r="98" spans="1:26" ht="14.25">
      <c r="A98" s="224" t="s">
        <v>1025</v>
      </c>
      <c r="B98" s="221"/>
      <c r="C98" s="221"/>
      <c r="D98" s="221"/>
      <c r="E98" s="221"/>
      <c r="F98" s="221"/>
      <c r="G98" s="221"/>
      <c r="H98" s="221"/>
      <c r="I98" s="221"/>
      <c r="J98" s="221"/>
      <c r="K98" s="221"/>
      <c r="L98" s="221"/>
      <c r="M98" s="221"/>
      <c r="N98" s="221"/>
      <c r="O98" s="221"/>
      <c r="P98" s="221"/>
      <c r="Q98" s="221"/>
      <c r="R98" s="221"/>
      <c r="S98" s="221"/>
      <c r="T98" s="222"/>
      <c r="U98" s="182">
        <v>46</v>
      </c>
      <c r="V98" s="7">
        <v>40</v>
      </c>
      <c r="W98" s="182">
        <v>34</v>
      </c>
      <c r="X98" s="182">
        <v>31</v>
      </c>
      <c r="Y98" s="182">
        <v>32</v>
      </c>
      <c r="Z98" s="182">
        <v>33</v>
      </c>
    </row>
    <row r="99" spans="1:26" ht="14.25">
      <c r="A99" s="224" t="s">
        <v>1026</v>
      </c>
      <c r="B99" s="221"/>
      <c r="C99" s="221"/>
      <c r="D99" s="221"/>
      <c r="E99" s="221"/>
      <c r="F99" s="221"/>
      <c r="G99" s="221"/>
      <c r="H99" s="221"/>
      <c r="I99" s="221"/>
      <c r="J99" s="221"/>
      <c r="K99" s="221"/>
      <c r="L99" s="221"/>
      <c r="M99" s="221"/>
      <c r="N99" s="221"/>
      <c r="O99" s="221"/>
      <c r="P99" s="221"/>
      <c r="Q99" s="221"/>
      <c r="R99" s="221"/>
      <c r="S99" s="221"/>
      <c r="T99" s="222"/>
      <c r="U99" s="182">
        <v>53</v>
      </c>
      <c r="V99" s="7">
        <v>49</v>
      </c>
      <c r="W99" s="182">
        <v>50</v>
      </c>
      <c r="X99" s="182">
        <v>48</v>
      </c>
      <c r="Y99" s="182">
        <v>45</v>
      </c>
      <c r="Z99" s="182">
        <v>45</v>
      </c>
    </row>
    <row r="100" spans="1:26" ht="14.25">
      <c r="A100" s="224" t="s">
        <v>1027</v>
      </c>
      <c r="B100" s="221"/>
      <c r="C100" s="221"/>
      <c r="D100" s="221"/>
      <c r="E100" s="221"/>
      <c r="F100" s="221"/>
      <c r="G100" s="221"/>
      <c r="H100" s="221"/>
      <c r="I100" s="221"/>
      <c r="J100" s="221"/>
      <c r="K100" s="221"/>
      <c r="L100" s="221"/>
      <c r="M100" s="221"/>
      <c r="N100" s="221"/>
      <c r="O100" s="221"/>
      <c r="P100" s="221"/>
      <c r="Q100" s="221"/>
      <c r="R100" s="221"/>
      <c r="S100" s="221"/>
      <c r="T100" s="222"/>
      <c r="U100" s="182">
        <v>62</v>
      </c>
      <c r="V100" s="7">
        <v>57</v>
      </c>
      <c r="W100" s="182">
        <v>60</v>
      </c>
      <c r="X100" s="182">
        <v>64.23</v>
      </c>
      <c r="Y100" s="182">
        <v>63</v>
      </c>
      <c r="Z100" s="182">
        <v>62</v>
      </c>
    </row>
    <row r="101" spans="1:26" ht="14.25">
      <c r="A101" s="224" t="s">
        <v>1028</v>
      </c>
      <c r="B101" s="221"/>
      <c r="C101" s="221"/>
      <c r="D101" s="221"/>
      <c r="E101" s="221"/>
      <c r="F101" s="221"/>
      <c r="G101" s="221"/>
      <c r="H101" s="221"/>
      <c r="I101" s="221"/>
      <c r="J101" s="221"/>
      <c r="K101" s="221"/>
      <c r="L101" s="221"/>
      <c r="M101" s="221"/>
      <c r="N101" s="221"/>
      <c r="O101" s="221"/>
      <c r="P101" s="221"/>
      <c r="Q101" s="221"/>
      <c r="R101" s="221"/>
      <c r="S101" s="221"/>
      <c r="T101" s="222"/>
      <c r="U101" s="182">
        <v>26</v>
      </c>
      <c r="V101" s="7">
        <v>25</v>
      </c>
      <c r="W101" s="182">
        <v>26</v>
      </c>
      <c r="X101" s="182">
        <v>28.61</v>
      </c>
      <c r="Y101" s="182">
        <v>26</v>
      </c>
      <c r="Z101" s="182">
        <v>24</v>
      </c>
    </row>
    <row r="102" spans="1:26" ht="14.25">
      <c r="A102" s="218" t="s">
        <v>1073</v>
      </c>
      <c r="B102" s="221"/>
      <c r="C102" s="221"/>
      <c r="D102" s="221"/>
      <c r="E102" s="221"/>
      <c r="F102" s="221"/>
      <c r="G102" s="221"/>
      <c r="H102" s="221"/>
      <c r="I102" s="221"/>
      <c r="J102" s="221"/>
      <c r="K102" s="221"/>
      <c r="L102" s="221"/>
      <c r="M102" s="221"/>
      <c r="N102" s="221"/>
      <c r="O102" s="221"/>
      <c r="P102" s="221"/>
      <c r="Q102" s="221"/>
      <c r="R102" s="221"/>
      <c r="S102" s="221"/>
      <c r="T102" s="222"/>
      <c r="U102" s="182">
        <v>44</v>
      </c>
      <c r="V102" s="7">
        <v>36</v>
      </c>
      <c r="W102" s="182">
        <v>42</v>
      </c>
      <c r="X102" s="182">
        <v>56.82</v>
      </c>
      <c r="Y102" s="182">
        <v>72</v>
      </c>
      <c r="Z102" s="182">
        <v>78</v>
      </c>
    </row>
    <row r="103" spans="1:26" ht="14.25">
      <c r="A103" s="224" t="s">
        <v>1030</v>
      </c>
      <c r="B103" s="221"/>
      <c r="C103" s="221"/>
      <c r="D103" s="221"/>
      <c r="E103" s="221"/>
      <c r="F103" s="221"/>
      <c r="G103" s="221"/>
      <c r="H103" s="221"/>
      <c r="I103" s="221"/>
      <c r="J103" s="221"/>
      <c r="K103" s="221"/>
      <c r="L103" s="221"/>
      <c r="M103" s="221"/>
      <c r="N103" s="221"/>
      <c r="O103" s="221"/>
      <c r="P103" s="221"/>
      <c r="Q103" s="221"/>
      <c r="R103" s="221"/>
      <c r="S103" s="221"/>
      <c r="T103" s="222"/>
      <c r="U103" s="182">
        <v>69</v>
      </c>
      <c r="V103" s="7">
        <v>69</v>
      </c>
      <c r="W103" s="182">
        <v>58</v>
      </c>
      <c r="X103" s="182">
        <v>58.79</v>
      </c>
      <c r="Y103" s="182">
        <v>58</v>
      </c>
      <c r="Z103" s="182">
        <v>48</v>
      </c>
    </row>
    <row r="104" spans="1:26" ht="56.25" customHeight="1">
      <c r="A104" s="218" t="s">
        <v>1074</v>
      </c>
      <c r="B104" s="225"/>
      <c r="C104" s="225"/>
      <c r="D104" s="225"/>
      <c r="E104" s="225"/>
      <c r="F104" s="225"/>
      <c r="G104" s="225"/>
      <c r="H104" s="225"/>
      <c r="I104" s="225"/>
      <c r="J104" s="225"/>
      <c r="K104" s="225"/>
      <c r="L104" s="225"/>
      <c r="M104" s="225"/>
      <c r="N104" s="225"/>
      <c r="O104" s="225"/>
      <c r="P104" s="225"/>
      <c r="Q104" s="225"/>
      <c r="R104" s="225"/>
      <c r="S104" s="225"/>
      <c r="T104" s="226"/>
      <c r="U104" s="182">
        <v>52</v>
      </c>
      <c r="V104" s="7">
        <v>51</v>
      </c>
      <c r="W104" s="182">
        <v>43</v>
      </c>
      <c r="X104" s="182">
        <v>44</v>
      </c>
      <c r="Y104" s="182">
        <v>49</v>
      </c>
      <c r="Z104" s="182">
        <v>51</v>
      </c>
    </row>
    <row r="105" spans="1:26" ht="25.5">
      <c r="A105" s="218" t="s">
        <v>1075</v>
      </c>
      <c r="B105" s="227"/>
      <c r="C105" s="227"/>
      <c r="D105" s="227"/>
      <c r="E105" s="227"/>
      <c r="F105" s="227"/>
      <c r="G105" s="227"/>
      <c r="H105" s="227"/>
      <c r="I105" s="227"/>
      <c r="J105" s="227"/>
      <c r="K105" s="227"/>
      <c r="L105" s="227"/>
      <c r="M105" s="227"/>
      <c r="N105" s="227"/>
      <c r="O105" s="227"/>
      <c r="P105" s="227"/>
      <c r="Q105" s="227"/>
      <c r="R105" s="227"/>
      <c r="S105" s="227"/>
      <c r="T105" s="228"/>
      <c r="U105" s="182">
        <v>81</v>
      </c>
      <c r="V105" s="7">
        <v>83</v>
      </c>
      <c r="W105" s="182">
        <v>80</v>
      </c>
      <c r="X105" s="182">
        <v>81</v>
      </c>
      <c r="Y105" s="182">
        <v>82</v>
      </c>
      <c r="Z105" s="182">
        <v>82</v>
      </c>
    </row>
    <row r="106" spans="1:26" ht="12.75">
      <c r="A106" s="218" t="s">
        <v>1076</v>
      </c>
      <c r="B106" s="227"/>
      <c r="C106" s="227"/>
      <c r="D106" s="227"/>
      <c r="E106" s="227"/>
      <c r="F106" s="227"/>
      <c r="G106" s="227"/>
      <c r="H106" s="227"/>
      <c r="I106" s="227"/>
      <c r="J106" s="227"/>
      <c r="K106" s="227"/>
      <c r="L106" s="227"/>
      <c r="M106" s="227"/>
      <c r="N106" s="227"/>
      <c r="O106" s="227"/>
      <c r="P106" s="227"/>
      <c r="Q106" s="227"/>
      <c r="R106" s="227"/>
      <c r="S106" s="227"/>
      <c r="T106" s="228"/>
      <c r="U106" s="182">
        <v>75</v>
      </c>
      <c r="V106" s="7">
        <v>78</v>
      </c>
      <c r="W106" s="182">
        <v>86</v>
      </c>
      <c r="X106" s="182">
        <v>85</v>
      </c>
      <c r="Y106" s="182">
        <v>85</v>
      </c>
      <c r="Z106" s="182">
        <v>82</v>
      </c>
    </row>
    <row r="107" spans="1:26" ht="12.75">
      <c r="A107" s="218" t="s">
        <v>1077</v>
      </c>
      <c r="B107" s="227"/>
      <c r="C107" s="227"/>
      <c r="D107" s="227"/>
      <c r="E107" s="227"/>
      <c r="F107" s="227"/>
      <c r="G107" s="227"/>
      <c r="H107" s="227"/>
      <c r="I107" s="227"/>
      <c r="J107" s="227"/>
      <c r="K107" s="227"/>
      <c r="L107" s="227"/>
      <c r="M107" s="227"/>
      <c r="N107" s="227"/>
      <c r="O107" s="227"/>
      <c r="P107" s="227"/>
      <c r="Q107" s="227"/>
      <c r="R107" s="227"/>
      <c r="S107" s="227"/>
      <c r="T107" s="228"/>
      <c r="U107" s="182">
        <v>80</v>
      </c>
      <c r="V107" s="7">
        <v>80</v>
      </c>
      <c r="W107" s="182">
        <v>84</v>
      </c>
      <c r="X107" s="182">
        <v>78</v>
      </c>
      <c r="Y107" s="182">
        <v>77</v>
      </c>
      <c r="Z107" s="182">
        <v>80</v>
      </c>
    </row>
    <row r="108" spans="1:26" ht="12.75">
      <c r="A108" s="218" t="s">
        <v>1078</v>
      </c>
      <c r="B108" s="227"/>
      <c r="C108" s="227"/>
      <c r="D108" s="227"/>
      <c r="E108" s="227"/>
      <c r="F108" s="227"/>
      <c r="G108" s="227"/>
      <c r="H108" s="227"/>
      <c r="I108" s="227"/>
      <c r="J108" s="227"/>
      <c r="K108" s="227"/>
      <c r="L108" s="227"/>
      <c r="M108" s="227"/>
      <c r="N108" s="227"/>
      <c r="O108" s="227"/>
      <c r="P108" s="227"/>
      <c r="Q108" s="227"/>
      <c r="R108" s="227"/>
      <c r="S108" s="227"/>
      <c r="T108" s="228"/>
      <c r="U108" s="182">
        <v>83</v>
      </c>
      <c r="V108" s="7">
        <v>84</v>
      </c>
      <c r="W108" s="182">
        <v>85</v>
      </c>
      <c r="X108" s="182">
        <v>81</v>
      </c>
      <c r="Y108" s="182">
        <v>83</v>
      </c>
      <c r="Z108" s="182">
        <v>87</v>
      </c>
    </row>
    <row r="109" spans="1:26" ht="12.75">
      <c r="A109" s="218" t="s">
        <v>1036</v>
      </c>
      <c r="B109" s="227"/>
      <c r="C109" s="227"/>
      <c r="D109" s="227"/>
      <c r="E109" s="227"/>
      <c r="F109" s="227"/>
      <c r="G109" s="227"/>
      <c r="H109" s="227"/>
      <c r="I109" s="227"/>
      <c r="J109" s="227"/>
      <c r="K109" s="227"/>
      <c r="L109" s="227"/>
      <c r="M109" s="227"/>
      <c r="N109" s="227"/>
      <c r="O109" s="227"/>
      <c r="P109" s="227"/>
      <c r="Q109" s="227"/>
      <c r="R109" s="227"/>
      <c r="S109" s="227"/>
      <c r="T109" s="228"/>
      <c r="U109" s="182">
        <v>77</v>
      </c>
      <c r="V109" s="7">
        <v>76</v>
      </c>
      <c r="W109" s="182">
        <v>76</v>
      </c>
      <c r="X109" s="182">
        <v>77</v>
      </c>
      <c r="Y109" s="182">
        <v>79</v>
      </c>
      <c r="Z109" s="182">
        <v>83</v>
      </c>
    </row>
    <row r="110" spans="1:26" ht="27" customHeight="1">
      <c r="A110" s="218" t="s">
        <v>1037</v>
      </c>
      <c r="B110" s="221"/>
      <c r="C110" s="221"/>
      <c r="D110" s="221"/>
      <c r="E110" s="221"/>
      <c r="F110" s="221"/>
      <c r="G110" s="221"/>
      <c r="H110" s="221"/>
      <c r="I110" s="221"/>
      <c r="J110" s="221"/>
      <c r="K110" s="221"/>
      <c r="L110" s="221"/>
      <c r="M110" s="221"/>
      <c r="N110" s="221"/>
      <c r="O110" s="221"/>
      <c r="P110" s="221"/>
      <c r="Q110" s="221"/>
      <c r="R110" s="221"/>
      <c r="S110" s="221"/>
      <c r="T110" s="222"/>
      <c r="U110" s="182">
        <v>90</v>
      </c>
      <c r="V110" s="7">
        <v>93</v>
      </c>
      <c r="W110" s="182">
        <v>91</v>
      </c>
      <c r="X110" s="182">
        <v>93</v>
      </c>
      <c r="Y110" s="182">
        <v>92</v>
      </c>
      <c r="Z110" s="182">
        <v>87</v>
      </c>
    </row>
    <row r="111" spans="1:26" ht="14.25">
      <c r="A111" s="218" t="s">
        <v>1079</v>
      </c>
      <c r="B111" s="221"/>
      <c r="C111" s="221"/>
      <c r="D111" s="221"/>
      <c r="E111" s="221"/>
      <c r="F111" s="221"/>
      <c r="G111" s="221"/>
      <c r="H111" s="221"/>
      <c r="I111" s="221"/>
      <c r="J111" s="221"/>
      <c r="K111" s="221"/>
      <c r="L111" s="221"/>
      <c r="M111" s="221"/>
      <c r="N111" s="221"/>
      <c r="O111" s="221"/>
      <c r="P111" s="221"/>
      <c r="Q111" s="221"/>
      <c r="R111" s="221"/>
      <c r="S111" s="221"/>
      <c r="T111" s="222"/>
      <c r="U111" s="182">
        <v>84</v>
      </c>
      <c r="V111" s="7">
        <v>84</v>
      </c>
      <c r="W111" s="182">
        <v>85</v>
      </c>
      <c r="X111" s="182">
        <v>79</v>
      </c>
      <c r="Y111" s="182">
        <v>72</v>
      </c>
      <c r="Z111" s="182">
        <v>73</v>
      </c>
    </row>
    <row r="112" spans="1:26" ht="14.25">
      <c r="A112" s="224" t="s">
        <v>1080</v>
      </c>
      <c r="B112" s="221"/>
      <c r="C112" s="221"/>
      <c r="D112" s="221"/>
      <c r="E112" s="221"/>
      <c r="F112" s="221"/>
      <c r="G112" s="221"/>
      <c r="H112" s="221"/>
      <c r="I112" s="221"/>
      <c r="J112" s="221"/>
      <c r="K112" s="221"/>
      <c r="L112" s="221"/>
      <c r="M112" s="221"/>
      <c r="N112" s="221"/>
      <c r="O112" s="221"/>
      <c r="P112" s="221"/>
      <c r="Q112" s="221"/>
      <c r="R112" s="221"/>
      <c r="S112" s="221"/>
      <c r="T112" s="222"/>
      <c r="U112" s="182">
        <v>88</v>
      </c>
      <c r="V112" s="7">
        <v>93</v>
      </c>
      <c r="W112" s="182">
        <v>91</v>
      </c>
      <c r="X112" s="182">
        <v>94</v>
      </c>
      <c r="Y112" s="182">
        <v>95</v>
      </c>
      <c r="Z112" s="182">
        <v>94</v>
      </c>
    </row>
    <row r="113" spans="1:26" ht="25.5">
      <c r="A113" s="218" t="s">
        <v>1081</v>
      </c>
      <c r="B113" s="221"/>
      <c r="C113" s="221"/>
      <c r="D113" s="221"/>
      <c r="E113" s="221"/>
      <c r="F113" s="221"/>
      <c r="G113" s="221"/>
      <c r="H113" s="221"/>
      <c r="I113" s="221"/>
      <c r="J113" s="221"/>
      <c r="K113" s="221"/>
      <c r="L113" s="221"/>
      <c r="M113" s="221"/>
      <c r="N113" s="221"/>
      <c r="O113" s="221"/>
      <c r="P113" s="221"/>
      <c r="Q113" s="221"/>
      <c r="R113" s="221"/>
      <c r="S113" s="221"/>
      <c r="T113" s="222"/>
      <c r="U113" s="182">
        <v>86</v>
      </c>
      <c r="V113" s="7">
        <v>86</v>
      </c>
      <c r="W113" s="182">
        <v>82</v>
      </c>
      <c r="X113" s="182">
        <v>81</v>
      </c>
      <c r="Y113" s="182">
        <v>86</v>
      </c>
      <c r="Z113" s="182">
        <v>87</v>
      </c>
    </row>
    <row r="114" spans="1:26" ht="14.25">
      <c r="A114" s="218" t="s">
        <v>1082</v>
      </c>
      <c r="B114" s="221"/>
      <c r="C114" s="221"/>
      <c r="D114" s="221"/>
      <c r="E114" s="221"/>
      <c r="F114" s="221"/>
      <c r="G114" s="221"/>
      <c r="H114" s="221"/>
      <c r="I114" s="221"/>
      <c r="J114" s="221"/>
      <c r="K114" s="221"/>
      <c r="L114" s="221"/>
      <c r="M114" s="221"/>
      <c r="N114" s="221"/>
      <c r="O114" s="221"/>
      <c r="P114" s="221"/>
      <c r="Q114" s="221"/>
      <c r="R114" s="221"/>
      <c r="S114" s="221"/>
      <c r="T114" s="222"/>
      <c r="U114" s="182">
        <v>70</v>
      </c>
      <c r="V114" s="7">
        <v>72</v>
      </c>
      <c r="W114" s="182">
        <v>70</v>
      </c>
      <c r="X114" s="182">
        <v>73</v>
      </c>
      <c r="Y114" s="182">
        <v>72</v>
      </c>
      <c r="Z114" s="182">
        <v>78</v>
      </c>
    </row>
    <row r="115" spans="1:26" ht="51">
      <c r="A115" s="224" t="s">
        <v>1083</v>
      </c>
      <c r="B115" s="221"/>
      <c r="C115" s="221"/>
      <c r="D115" s="221"/>
      <c r="E115" s="221"/>
      <c r="F115" s="221"/>
      <c r="G115" s="221"/>
      <c r="H115" s="221"/>
      <c r="I115" s="221"/>
      <c r="J115" s="221"/>
      <c r="K115" s="221"/>
      <c r="L115" s="221"/>
      <c r="M115" s="221"/>
      <c r="N115" s="221"/>
      <c r="O115" s="221"/>
      <c r="P115" s="221"/>
      <c r="Q115" s="221"/>
      <c r="R115" s="221"/>
      <c r="S115" s="221"/>
      <c r="T115" s="222"/>
      <c r="U115" s="182">
        <v>40</v>
      </c>
      <c r="V115" s="7">
        <v>43</v>
      </c>
      <c r="W115" s="182">
        <v>37</v>
      </c>
      <c r="X115" s="182">
        <v>43</v>
      </c>
      <c r="Y115" s="182">
        <v>42</v>
      </c>
      <c r="Z115" s="182">
        <v>42</v>
      </c>
    </row>
    <row r="116" spans="1:26" ht="14.25">
      <c r="A116" s="218" t="s">
        <v>1084</v>
      </c>
      <c r="B116" s="221"/>
      <c r="C116" s="221"/>
      <c r="D116" s="221"/>
      <c r="E116" s="221"/>
      <c r="F116" s="221"/>
      <c r="G116" s="221"/>
      <c r="H116" s="221"/>
      <c r="I116" s="221"/>
      <c r="J116" s="221"/>
      <c r="K116" s="221"/>
      <c r="L116" s="221"/>
      <c r="M116" s="221"/>
      <c r="N116" s="221"/>
      <c r="O116" s="221"/>
      <c r="P116" s="221"/>
      <c r="Q116" s="221"/>
      <c r="R116" s="221"/>
      <c r="S116" s="221"/>
      <c r="T116" s="222"/>
      <c r="U116" s="182">
        <v>49</v>
      </c>
      <c r="V116" s="7">
        <v>49</v>
      </c>
      <c r="W116" s="182">
        <v>50</v>
      </c>
      <c r="X116" s="182">
        <v>58</v>
      </c>
      <c r="Y116" s="182">
        <v>59</v>
      </c>
      <c r="Z116" s="182">
        <v>62</v>
      </c>
    </row>
    <row r="117" spans="1:26" ht="14.25">
      <c r="A117" s="218" t="s">
        <v>1085</v>
      </c>
      <c r="B117" s="221"/>
      <c r="C117" s="221"/>
      <c r="D117" s="221"/>
      <c r="E117" s="221"/>
      <c r="F117" s="221"/>
      <c r="G117" s="221"/>
      <c r="H117" s="221"/>
      <c r="I117" s="221"/>
      <c r="J117" s="221"/>
      <c r="K117" s="221"/>
      <c r="L117" s="221"/>
      <c r="M117" s="221"/>
      <c r="N117" s="221"/>
      <c r="O117" s="221"/>
      <c r="P117" s="221"/>
      <c r="Q117" s="221"/>
      <c r="R117" s="221"/>
      <c r="S117" s="221"/>
      <c r="T117" s="222"/>
      <c r="U117" s="182">
        <v>82</v>
      </c>
      <c r="V117" s="7">
        <v>78</v>
      </c>
      <c r="W117" s="182">
        <v>74</v>
      </c>
      <c r="X117" s="182">
        <v>74</v>
      </c>
      <c r="Y117" s="182">
        <v>70</v>
      </c>
      <c r="Z117" s="182">
        <v>75</v>
      </c>
    </row>
    <row r="118" spans="1:26" ht="14.25">
      <c r="A118" s="218" t="s">
        <v>1086</v>
      </c>
      <c r="B118" s="221"/>
      <c r="C118" s="221"/>
      <c r="D118" s="221"/>
      <c r="E118" s="221"/>
      <c r="F118" s="221"/>
      <c r="G118" s="221"/>
      <c r="H118" s="221"/>
      <c r="I118" s="221"/>
      <c r="J118" s="221"/>
      <c r="K118" s="221"/>
      <c r="L118" s="221"/>
      <c r="M118" s="221"/>
      <c r="N118" s="221"/>
      <c r="O118" s="221"/>
      <c r="P118" s="221"/>
      <c r="Q118" s="221"/>
      <c r="R118" s="221"/>
      <c r="S118" s="221"/>
      <c r="T118" s="222"/>
      <c r="U118" s="182">
        <v>52</v>
      </c>
      <c r="V118" s="7">
        <v>61</v>
      </c>
      <c r="W118" s="182">
        <v>65</v>
      </c>
      <c r="X118" s="182">
        <v>59</v>
      </c>
      <c r="Y118" s="182">
        <v>62</v>
      </c>
      <c r="Z118" s="182">
        <v>50</v>
      </c>
    </row>
    <row r="119" spans="1:26" ht="14.25">
      <c r="A119" s="224" t="s">
        <v>1087</v>
      </c>
      <c r="B119" s="221"/>
      <c r="C119" s="221"/>
      <c r="D119" s="221"/>
      <c r="E119" s="221"/>
      <c r="F119" s="221"/>
      <c r="G119" s="221"/>
      <c r="H119" s="221"/>
      <c r="I119" s="221"/>
      <c r="J119" s="221"/>
      <c r="K119" s="221"/>
      <c r="L119" s="221"/>
      <c r="M119" s="221"/>
      <c r="N119" s="221"/>
      <c r="O119" s="221"/>
      <c r="P119" s="221"/>
      <c r="Q119" s="221"/>
      <c r="R119" s="221"/>
      <c r="S119" s="221"/>
      <c r="T119" s="222"/>
      <c r="U119" s="182">
        <v>55</v>
      </c>
      <c r="V119" s="7">
        <v>53</v>
      </c>
      <c r="W119" s="182">
        <v>71</v>
      </c>
      <c r="X119" s="182">
        <v>66</v>
      </c>
      <c r="Y119" s="182">
        <v>49</v>
      </c>
      <c r="Z119" s="182">
        <v>43</v>
      </c>
    </row>
    <row r="120" spans="1:26" ht="14.25">
      <c r="A120" s="224" t="s">
        <v>1088</v>
      </c>
      <c r="B120" s="221"/>
      <c r="C120" s="221"/>
      <c r="D120" s="221"/>
      <c r="E120" s="221"/>
      <c r="F120" s="221"/>
      <c r="G120" s="221"/>
      <c r="H120" s="221"/>
      <c r="I120" s="221"/>
      <c r="J120" s="221"/>
      <c r="K120" s="221"/>
      <c r="L120" s="221"/>
      <c r="M120" s="221"/>
      <c r="N120" s="221"/>
      <c r="O120" s="221"/>
      <c r="P120" s="221"/>
      <c r="Q120" s="221"/>
      <c r="R120" s="221"/>
      <c r="S120" s="221"/>
      <c r="T120" s="222"/>
      <c r="U120" s="182">
        <v>75</v>
      </c>
      <c r="V120" s="7">
        <v>69</v>
      </c>
      <c r="W120" s="182">
        <v>60</v>
      </c>
      <c r="X120" s="182">
        <v>52</v>
      </c>
      <c r="Y120" s="182">
        <v>44</v>
      </c>
      <c r="Z120" s="182">
        <v>32</v>
      </c>
    </row>
    <row r="121" spans="1:26" ht="25.5">
      <c r="A121" s="218" t="s">
        <v>1089</v>
      </c>
      <c r="B121" s="221"/>
      <c r="C121" s="221"/>
      <c r="D121" s="221"/>
      <c r="E121" s="221"/>
      <c r="F121" s="221"/>
      <c r="G121" s="221"/>
      <c r="H121" s="221"/>
      <c r="I121" s="221"/>
      <c r="J121" s="221"/>
      <c r="K121" s="221"/>
      <c r="L121" s="221"/>
      <c r="M121" s="221"/>
      <c r="N121" s="221"/>
      <c r="O121" s="221"/>
      <c r="P121" s="221"/>
      <c r="Q121" s="221"/>
      <c r="R121" s="221"/>
      <c r="S121" s="221"/>
      <c r="T121" s="222"/>
      <c r="U121" s="182">
        <v>58</v>
      </c>
      <c r="V121" s="7">
        <v>69</v>
      </c>
      <c r="W121" s="182">
        <v>73</v>
      </c>
      <c r="X121" s="182">
        <v>70</v>
      </c>
      <c r="Y121" s="182">
        <v>72</v>
      </c>
      <c r="Z121" s="182">
        <v>65</v>
      </c>
    </row>
    <row r="122" spans="1:26" ht="25.5">
      <c r="A122" s="218" t="s">
        <v>1090</v>
      </c>
      <c r="B122" s="221"/>
      <c r="C122" s="221"/>
      <c r="D122" s="221"/>
      <c r="E122" s="221"/>
      <c r="F122" s="221"/>
      <c r="G122" s="221"/>
      <c r="H122" s="221"/>
      <c r="I122" s="221"/>
      <c r="J122" s="221"/>
      <c r="K122" s="221"/>
      <c r="L122" s="221"/>
      <c r="M122" s="221"/>
      <c r="N122" s="221"/>
      <c r="O122" s="221"/>
      <c r="P122" s="221"/>
      <c r="Q122" s="221"/>
      <c r="R122" s="221"/>
      <c r="S122" s="221"/>
      <c r="T122" s="222"/>
      <c r="U122" s="182">
        <v>39</v>
      </c>
      <c r="V122" s="7">
        <v>45</v>
      </c>
      <c r="W122" s="182">
        <v>49</v>
      </c>
      <c r="X122" s="182">
        <v>55</v>
      </c>
      <c r="Y122" s="182">
        <v>59</v>
      </c>
      <c r="Z122" s="182">
        <v>54</v>
      </c>
    </row>
    <row r="123" spans="1:26" ht="25.5">
      <c r="A123" s="218" t="s">
        <v>1091</v>
      </c>
      <c r="B123" s="221"/>
      <c r="C123" s="221"/>
      <c r="D123" s="221"/>
      <c r="E123" s="221"/>
      <c r="F123" s="221"/>
      <c r="G123" s="221"/>
      <c r="H123" s="221"/>
      <c r="I123" s="221"/>
      <c r="J123" s="221"/>
      <c r="K123" s="221"/>
      <c r="L123" s="221"/>
      <c r="M123" s="221"/>
      <c r="N123" s="221"/>
      <c r="O123" s="221"/>
      <c r="P123" s="221"/>
      <c r="Q123" s="221"/>
      <c r="R123" s="221"/>
      <c r="S123" s="221"/>
      <c r="T123" s="222"/>
      <c r="U123" s="182">
        <v>60</v>
      </c>
      <c r="V123" s="7">
        <v>72</v>
      </c>
      <c r="W123" s="182">
        <v>73</v>
      </c>
      <c r="X123" s="182">
        <v>74</v>
      </c>
      <c r="Y123" s="182">
        <v>81</v>
      </c>
      <c r="Z123" s="182">
        <v>79</v>
      </c>
    </row>
    <row r="124" spans="1:26" ht="25.5">
      <c r="A124" s="218" t="s">
        <v>1092</v>
      </c>
      <c r="B124" s="221"/>
      <c r="C124" s="221"/>
      <c r="D124" s="221"/>
      <c r="E124" s="221"/>
      <c r="F124" s="221"/>
      <c r="G124" s="221"/>
      <c r="H124" s="221"/>
      <c r="I124" s="221"/>
      <c r="J124" s="221"/>
      <c r="K124" s="221"/>
      <c r="L124" s="221"/>
      <c r="M124" s="221"/>
      <c r="N124" s="221"/>
      <c r="O124" s="221"/>
      <c r="P124" s="221"/>
      <c r="Q124" s="221"/>
      <c r="R124" s="221"/>
      <c r="S124" s="221"/>
      <c r="T124" s="222"/>
      <c r="U124" s="182">
        <v>29</v>
      </c>
      <c r="V124" s="7">
        <v>34</v>
      </c>
      <c r="W124" s="182">
        <v>41</v>
      </c>
      <c r="X124" s="182">
        <v>42</v>
      </c>
      <c r="Y124" s="182">
        <v>36</v>
      </c>
      <c r="Z124" s="182">
        <v>28</v>
      </c>
    </row>
    <row r="125" spans="1:26" ht="51">
      <c r="A125" s="229" t="s">
        <v>1093</v>
      </c>
      <c r="B125" s="221"/>
      <c r="C125" s="221"/>
      <c r="D125" s="221"/>
      <c r="E125" s="221"/>
      <c r="F125" s="221"/>
      <c r="G125" s="221"/>
      <c r="H125" s="221"/>
      <c r="I125" s="221"/>
      <c r="J125" s="221"/>
      <c r="K125" s="221"/>
      <c r="L125" s="221"/>
      <c r="M125" s="221"/>
      <c r="N125" s="221"/>
      <c r="O125" s="221"/>
      <c r="P125" s="221"/>
      <c r="Q125" s="221"/>
      <c r="R125" s="221"/>
      <c r="S125" s="221"/>
      <c r="T125" s="222"/>
      <c r="U125" s="182">
        <v>65</v>
      </c>
      <c r="V125" s="7">
        <v>66</v>
      </c>
      <c r="W125" s="182">
        <v>65</v>
      </c>
      <c r="X125" s="182">
        <v>69</v>
      </c>
      <c r="Y125" s="182">
        <v>67</v>
      </c>
      <c r="Z125" s="182">
        <v>58</v>
      </c>
    </row>
    <row r="126" spans="1:26" ht="14.25">
      <c r="A126" s="218" t="s">
        <v>1094</v>
      </c>
      <c r="B126" s="221"/>
      <c r="C126" s="221"/>
      <c r="D126" s="221"/>
      <c r="E126" s="221"/>
      <c r="F126" s="221"/>
      <c r="G126" s="221"/>
      <c r="H126" s="221"/>
      <c r="I126" s="221"/>
      <c r="J126" s="221"/>
      <c r="K126" s="221"/>
      <c r="L126" s="221"/>
      <c r="M126" s="221"/>
      <c r="N126" s="221"/>
      <c r="O126" s="221"/>
      <c r="P126" s="221"/>
      <c r="Q126" s="221"/>
      <c r="R126" s="221"/>
      <c r="S126" s="221"/>
      <c r="T126" s="222"/>
      <c r="U126" s="182">
        <v>52</v>
      </c>
      <c r="V126" s="7">
        <v>55</v>
      </c>
      <c r="W126" s="182">
        <v>60</v>
      </c>
      <c r="X126" s="182">
        <v>58</v>
      </c>
      <c r="Y126" s="182">
        <v>55</v>
      </c>
      <c r="Z126" s="182">
        <v>47</v>
      </c>
    </row>
    <row r="127" spans="1:26" ht="38.25">
      <c r="A127" s="218" t="s">
        <v>1095</v>
      </c>
      <c r="B127" s="221"/>
      <c r="C127" s="221"/>
      <c r="D127" s="221"/>
      <c r="E127" s="221"/>
      <c r="F127" s="221"/>
      <c r="G127" s="221"/>
      <c r="H127" s="221"/>
      <c r="I127" s="221"/>
      <c r="J127" s="221"/>
      <c r="K127" s="221"/>
      <c r="L127" s="221"/>
      <c r="M127" s="221"/>
      <c r="N127" s="221"/>
      <c r="O127" s="221"/>
      <c r="P127" s="221"/>
      <c r="Q127" s="221"/>
      <c r="R127" s="221"/>
      <c r="S127" s="221"/>
      <c r="T127" s="222"/>
      <c r="U127" s="182">
        <v>47</v>
      </c>
      <c r="V127" s="7">
        <v>41</v>
      </c>
      <c r="W127" s="182">
        <v>28</v>
      </c>
      <c r="X127" s="182">
        <v>36</v>
      </c>
      <c r="Y127" s="182">
        <v>28</v>
      </c>
      <c r="Z127" s="182">
        <v>27</v>
      </c>
    </row>
    <row r="128" spans="1:26" ht="14.25">
      <c r="A128" s="224" t="s">
        <v>1047</v>
      </c>
      <c r="B128" s="221"/>
      <c r="C128" s="221"/>
      <c r="D128" s="221"/>
      <c r="E128" s="221"/>
      <c r="F128" s="221"/>
      <c r="G128" s="221"/>
      <c r="H128" s="221"/>
      <c r="I128" s="221"/>
      <c r="J128" s="221"/>
      <c r="K128" s="221"/>
      <c r="L128" s="221"/>
      <c r="M128" s="221"/>
      <c r="N128" s="221"/>
      <c r="O128" s="221"/>
      <c r="P128" s="221"/>
      <c r="Q128" s="221"/>
      <c r="R128" s="221"/>
      <c r="S128" s="221"/>
      <c r="T128" s="222"/>
      <c r="U128" s="182">
        <v>36</v>
      </c>
      <c r="V128" s="7">
        <v>35</v>
      </c>
      <c r="W128" s="182">
        <v>38</v>
      </c>
      <c r="X128" s="182">
        <v>44</v>
      </c>
      <c r="Y128" s="182">
        <v>41</v>
      </c>
      <c r="Z128" s="182">
        <v>34</v>
      </c>
    </row>
    <row r="129" spans="1:26" ht="38.25">
      <c r="A129" s="224" t="s">
        <v>1096</v>
      </c>
      <c r="B129" s="221"/>
      <c r="C129" s="221"/>
      <c r="D129" s="221"/>
      <c r="E129" s="221"/>
      <c r="F129" s="221"/>
      <c r="G129" s="221"/>
      <c r="H129" s="221"/>
      <c r="I129" s="221"/>
      <c r="J129" s="221"/>
      <c r="K129" s="221"/>
      <c r="L129" s="221"/>
      <c r="M129" s="221"/>
      <c r="N129" s="221"/>
      <c r="O129" s="221"/>
      <c r="P129" s="221"/>
      <c r="Q129" s="221"/>
      <c r="R129" s="221"/>
      <c r="S129" s="221"/>
      <c r="T129" s="222"/>
      <c r="U129" s="182">
        <v>58</v>
      </c>
      <c r="V129" s="182">
        <v>59</v>
      </c>
      <c r="W129" s="182">
        <v>65</v>
      </c>
      <c r="X129" s="182">
        <v>63</v>
      </c>
      <c r="Y129" s="182">
        <v>56</v>
      </c>
      <c r="Z129" s="182">
        <v>64</v>
      </c>
    </row>
    <row r="130" spans="1:26" ht="14.25">
      <c r="A130" s="224" t="s">
        <v>1049</v>
      </c>
      <c r="B130" s="221"/>
      <c r="C130" s="221"/>
      <c r="D130" s="221"/>
      <c r="E130" s="221"/>
      <c r="F130" s="221"/>
      <c r="G130" s="221"/>
      <c r="H130" s="221"/>
      <c r="I130" s="221"/>
      <c r="J130" s="221"/>
      <c r="K130" s="221"/>
      <c r="L130" s="221"/>
      <c r="M130" s="221"/>
      <c r="N130" s="221"/>
      <c r="O130" s="221"/>
      <c r="P130" s="221"/>
      <c r="Q130" s="221"/>
      <c r="R130" s="221"/>
      <c r="S130" s="221"/>
      <c r="T130" s="222"/>
      <c r="U130" s="182">
        <v>90</v>
      </c>
      <c r="V130" s="7">
        <v>90</v>
      </c>
      <c r="W130" s="182">
        <v>88</v>
      </c>
      <c r="X130" s="182">
        <v>92</v>
      </c>
      <c r="Y130" s="182">
        <v>93</v>
      </c>
      <c r="Z130" s="182">
        <v>94</v>
      </c>
    </row>
    <row r="131" spans="1:26" ht="14.25">
      <c r="A131" s="224" t="s">
        <v>1097</v>
      </c>
      <c r="B131" s="221"/>
      <c r="C131" s="221"/>
      <c r="D131" s="221"/>
      <c r="E131" s="221"/>
      <c r="F131" s="221"/>
      <c r="G131" s="221"/>
      <c r="H131" s="221"/>
      <c r="I131" s="221"/>
      <c r="J131" s="221"/>
      <c r="K131" s="221"/>
      <c r="L131" s="221"/>
      <c r="M131" s="221"/>
      <c r="N131" s="221"/>
      <c r="O131" s="221"/>
      <c r="P131" s="221"/>
      <c r="Q131" s="221"/>
      <c r="R131" s="221"/>
      <c r="S131" s="221"/>
      <c r="T131" s="222"/>
      <c r="U131" s="182">
        <v>84</v>
      </c>
      <c r="V131" s="7">
        <v>84</v>
      </c>
      <c r="W131" s="182">
        <v>84</v>
      </c>
      <c r="X131" s="182">
        <v>84</v>
      </c>
      <c r="Y131" s="182">
        <v>85</v>
      </c>
      <c r="Z131" s="182">
        <v>82</v>
      </c>
    </row>
    <row r="132" spans="1:26" ht="14.25">
      <c r="A132" s="224" t="s">
        <v>1050</v>
      </c>
      <c r="B132" s="221"/>
      <c r="C132" s="221"/>
      <c r="D132" s="221"/>
      <c r="E132" s="221"/>
      <c r="F132" s="221"/>
      <c r="G132" s="221"/>
      <c r="H132" s="221"/>
      <c r="I132" s="221"/>
      <c r="J132" s="221"/>
      <c r="K132" s="221"/>
      <c r="L132" s="221"/>
      <c r="M132" s="221"/>
      <c r="N132" s="221"/>
      <c r="O132" s="221"/>
      <c r="P132" s="221"/>
      <c r="Q132" s="221"/>
      <c r="R132" s="221"/>
      <c r="S132" s="221"/>
      <c r="T132" s="222"/>
      <c r="U132" s="182">
        <v>79</v>
      </c>
      <c r="V132" s="7">
        <v>81</v>
      </c>
      <c r="W132" s="182">
        <v>80</v>
      </c>
      <c r="X132" s="182">
        <v>78</v>
      </c>
      <c r="Y132" s="182">
        <v>82</v>
      </c>
      <c r="Z132" s="182">
        <v>80</v>
      </c>
    </row>
    <row r="133" spans="1:26" ht="14.25">
      <c r="A133" s="224" t="s">
        <v>1098</v>
      </c>
      <c r="B133" s="221"/>
      <c r="C133" s="221"/>
      <c r="D133" s="221"/>
      <c r="E133" s="221"/>
      <c r="F133" s="221"/>
      <c r="G133" s="221"/>
      <c r="H133" s="221"/>
      <c r="I133" s="221"/>
      <c r="J133" s="221"/>
      <c r="K133" s="221"/>
      <c r="L133" s="221"/>
      <c r="M133" s="221"/>
      <c r="N133" s="221"/>
      <c r="O133" s="221"/>
      <c r="P133" s="221"/>
      <c r="Q133" s="221"/>
      <c r="R133" s="221"/>
      <c r="S133" s="221"/>
      <c r="T133" s="222"/>
      <c r="U133" s="182">
        <v>72</v>
      </c>
      <c r="V133" s="7">
        <v>71</v>
      </c>
      <c r="W133" s="182">
        <v>70</v>
      </c>
      <c r="X133" s="182">
        <v>70</v>
      </c>
      <c r="Y133" s="182">
        <v>73</v>
      </c>
      <c r="Z133" s="182">
        <v>72</v>
      </c>
    </row>
    <row r="134" spans="1:26" ht="14.25">
      <c r="A134" s="75" t="s">
        <v>1099</v>
      </c>
      <c r="B134" s="221"/>
      <c r="C134" s="221"/>
      <c r="D134" s="221"/>
      <c r="E134" s="221"/>
      <c r="F134" s="221"/>
      <c r="G134" s="221"/>
      <c r="H134" s="221"/>
      <c r="I134" s="221"/>
      <c r="J134" s="221"/>
      <c r="K134" s="221"/>
      <c r="L134" s="221"/>
      <c r="M134" s="221"/>
      <c r="N134" s="221"/>
      <c r="O134" s="221"/>
      <c r="P134" s="221"/>
      <c r="Q134" s="221"/>
      <c r="R134" s="221"/>
      <c r="S134" s="221"/>
      <c r="T134" s="222"/>
      <c r="U134" s="182">
        <v>41</v>
      </c>
      <c r="V134" s="7">
        <v>54</v>
      </c>
      <c r="W134" s="182">
        <v>44</v>
      </c>
      <c r="X134" s="182">
        <v>38</v>
      </c>
      <c r="Y134" s="182">
        <v>12</v>
      </c>
      <c r="Z134" s="182">
        <v>20</v>
      </c>
    </row>
    <row r="135" spans="1:26" ht="14.25">
      <c r="A135" s="75" t="s">
        <v>1100</v>
      </c>
      <c r="B135" s="221"/>
      <c r="C135" s="221"/>
      <c r="D135" s="221"/>
      <c r="E135" s="221"/>
      <c r="F135" s="221"/>
      <c r="G135" s="221"/>
      <c r="H135" s="221"/>
      <c r="I135" s="221"/>
      <c r="J135" s="221"/>
      <c r="K135" s="221"/>
      <c r="L135" s="221"/>
      <c r="M135" s="221"/>
      <c r="N135" s="221"/>
      <c r="O135" s="221"/>
      <c r="P135" s="221"/>
      <c r="Q135" s="221"/>
      <c r="R135" s="221"/>
      <c r="S135" s="221"/>
      <c r="T135" s="222"/>
      <c r="U135" s="182">
        <v>43</v>
      </c>
      <c r="V135" s="7">
        <v>57</v>
      </c>
      <c r="W135" s="182">
        <v>70</v>
      </c>
      <c r="X135" s="182">
        <v>73</v>
      </c>
      <c r="Y135" s="182">
        <v>46</v>
      </c>
      <c r="Z135" s="182">
        <v>31</v>
      </c>
    </row>
    <row r="136" spans="1:26" ht="15" customHeight="1">
      <c r="A136" s="75" t="s">
        <v>1054</v>
      </c>
      <c r="B136" s="221"/>
      <c r="C136" s="221"/>
      <c r="D136" s="221"/>
      <c r="E136" s="221"/>
      <c r="F136" s="221"/>
      <c r="G136" s="221"/>
      <c r="H136" s="221"/>
      <c r="I136" s="221"/>
      <c r="J136" s="221"/>
      <c r="K136" s="221"/>
      <c r="L136" s="221"/>
      <c r="M136" s="221"/>
      <c r="N136" s="221"/>
      <c r="O136" s="221"/>
      <c r="P136" s="221"/>
      <c r="Q136" s="221"/>
      <c r="R136" s="221"/>
      <c r="S136" s="221"/>
      <c r="T136" s="222"/>
      <c r="U136" s="182">
        <v>8</v>
      </c>
      <c r="V136" s="7">
        <v>13</v>
      </c>
      <c r="W136" s="182">
        <v>10</v>
      </c>
      <c r="X136" s="182">
        <v>24</v>
      </c>
      <c r="Y136" s="182">
        <v>17</v>
      </c>
      <c r="Z136" s="182">
        <v>17</v>
      </c>
    </row>
    <row r="137" spans="1:26" ht="14.25">
      <c r="A137" s="21" t="s">
        <v>1056</v>
      </c>
      <c r="B137" s="221"/>
      <c r="C137" s="221"/>
      <c r="D137" s="221"/>
      <c r="E137" s="221"/>
      <c r="F137" s="221"/>
      <c r="G137" s="221"/>
      <c r="H137" s="221"/>
      <c r="I137" s="221"/>
      <c r="J137" s="221"/>
      <c r="K137" s="221"/>
      <c r="L137" s="221"/>
      <c r="M137" s="221"/>
      <c r="N137" s="221"/>
      <c r="O137" s="221"/>
      <c r="P137" s="221"/>
      <c r="Q137" s="221"/>
      <c r="R137" s="221"/>
      <c r="S137" s="221"/>
      <c r="T137" s="222"/>
      <c r="U137" s="182">
        <v>68</v>
      </c>
      <c r="V137" s="7">
        <v>70</v>
      </c>
      <c r="W137" s="182">
        <v>65</v>
      </c>
      <c r="X137" s="182">
        <v>61</v>
      </c>
      <c r="Y137" s="182">
        <v>53</v>
      </c>
      <c r="Z137" s="182">
        <v>46</v>
      </c>
    </row>
    <row r="138" spans="1:26" ht="14.25">
      <c r="A138" s="75" t="s">
        <v>1101</v>
      </c>
      <c r="B138" s="221"/>
      <c r="C138" s="221"/>
      <c r="D138" s="221"/>
      <c r="E138" s="221"/>
      <c r="F138" s="221"/>
      <c r="G138" s="221"/>
      <c r="H138" s="221"/>
      <c r="I138" s="221"/>
      <c r="J138" s="221"/>
      <c r="K138" s="221"/>
      <c r="L138" s="221"/>
      <c r="M138" s="221"/>
      <c r="N138" s="221"/>
      <c r="O138" s="221"/>
      <c r="P138" s="221"/>
      <c r="Q138" s="221"/>
      <c r="R138" s="221"/>
      <c r="S138" s="221"/>
      <c r="T138" s="222"/>
      <c r="U138" s="182">
        <v>24</v>
      </c>
      <c r="V138" s="7">
        <v>17</v>
      </c>
      <c r="W138" s="182">
        <v>12</v>
      </c>
      <c r="X138" s="92" t="s">
        <v>1102</v>
      </c>
      <c r="Y138" s="67" t="s">
        <v>1102</v>
      </c>
      <c r="Z138" s="67" t="s">
        <v>1102</v>
      </c>
    </row>
    <row r="139" spans="1:26" ht="14.25">
      <c r="A139" s="75" t="s">
        <v>1059</v>
      </c>
      <c r="B139" s="221"/>
      <c r="C139" s="221"/>
      <c r="D139" s="221"/>
      <c r="E139" s="221"/>
      <c r="F139" s="221"/>
      <c r="G139" s="221"/>
      <c r="H139" s="221"/>
      <c r="I139" s="221"/>
      <c r="J139" s="221"/>
      <c r="K139" s="221"/>
      <c r="L139" s="221"/>
      <c r="M139" s="221"/>
      <c r="N139" s="221"/>
      <c r="O139" s="221"/>
      <c r="P139" s="221"/>
      <c r="Q139" s="221"/>
      <c r="R139" s="221"/>
      <c r="S139" s="221"/>
      <c r="T139" s="222"/>
      <c r="U139" s="182">
        <v>57</v>
      </c>
      <c r="V139" s="7">
        <v>72</v>
      </c>
      <c r="W139" s="182">
        <v>80</v>
      </c>
      <c r="X139" s="182">
        <v>68</v>
      </c>
      <c r="Y139" s="182">
        <v>59</v>
      </c>
      <c r="Z139" s="182">
        <v>43</v>
      </c>
    </row>
    <row r="140" spans="1:26" ht="14.25">
      <c r="A140" s="75" t="s">
        <v>1103</v>
      </c>
      <c r="B140" s="221"/>
      <c r="C140" s="221"/>
      <c r="D140" s="221"/>
      <c r="E140" s="221"/>
      <c r="F140" s="221"/>
      <c r="G140" s="221"/>
      <c r="H140" s="221"/>
      <c r="I140" s="221"/>
      <c r="J140" s="221"/>
      <c r="K140" s="221"/>
      <c r="L140" s="221"/>
      <c r="M140" s="221"/>
      <c r="N140" s="221"/>
      <c r="O140" s="221"/>
      <c r="P140" s="221"/>
      <c r="Q140" s="221"/>
      <c r="R140" s="221"/>
      <c r="S140" s="221"/>
      <c r="T140" s="222"/>
      <c r="U140" s="182">
        <v>84</v>
      </c>
      <c r="V140" s="7">
        <v>82</v>
      </c>
      <c r="W140" s="182">
        <v>81</v>
      </c>
      <c r="X140" s="182">
        <v>65</v>
      </c>
      <c r="Y140" s="182">
        <v>54</v>
      </c>
      <c r="Z140" s="182">
        <v>23</v>
      </c>
    </row>
    <row r="141" spans="1:26" ht="25.5">
      <c r="A141" s="31" t="s">
        <v>1104</v>
      </c>
      <c r="B141" s="230"/>
      <c r="C141" s="100">
        <v>13.2</v>
      </c>
      <c r="D141" s="100">
        <v>10.8</v>
      </c>
      <c r="E141" s="100">
        <v>9.8</v>
      </c>
      <c r="F141" s="100">
        <v>13.3</v>
      </c>
      <c r="G141" s="100">
        <v>9.2</v>
      </c>
      <c r="H141" s="100">
        <v>11.8</v>
      </c>
      <c r="I141" s="100">
        <v>11.1</v>
      </c>
      <c r="J141" s="100">
        <v>11.9</v>
      </c>
      <c r="K141" s="100">
        <v>14.3</v>
      </c>
      <c r="L141" s="100">
        <v>15.9</v>
      </c>
      <c r="M141" s="100">
        <v>16.7</v>
      </c>
      <c r="N141" s="100">
        <v>18.9</v>
      </c>
      <c r="O141" s="100">
        <v>18.4</v>
      </c>
      <c r="P141" s="100">
        <v>17.4</v>
      </c>
      <c r="Q141" s="100">
        <v>18.4</v>
      </c>
      <c r="R141" s="100">
        <v>18.5</v>
      </c>
      <c r="S141" s="100">
        <v>17.2</v>
      </c>
      <c r="T141" s="182">
        <v>16</v>
      </c>
      <c r="U141" s="182">
        <v>18</v>
      </c>
      <c r="V141" s="7">
        <v>19</v>
      </c>
      <c r="W141" s="182">
        <v>19</v>
      </c>
      <c r="X141" s="182">
        <v>19</v>
      </c>
      <c r="Y141" s="182">
        <v>20</v>
      </c>
      <c r="Z141" s="182">
        <v>20</v>
      </c>
    </row>
    <row r="142" spans="1:26" ht="24" customHeight="1">
      <c r="A142" s="429" t="s">
        <v>1105</v>
      </c>
      <c r="B142" s="429"/>
      <c r="C142" s="429"/>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row>
    <row r="143" spans="1:26" ht="13.5" customHeight="1">
      <c r="A143" s="423" t="s">
        <v>1106</v>
      </c>
      <c r="B143" s="423"/>
      <c r="C143" s="423"/>
      <c r="D143" s="423"/>
      <c r="E143" s="423"/>
      <c r="F143" s="423"/>
      <c r="G143" s="423"/>
      <c r="H143" s="423"/>
      <c r="I143" s="423"/>
      <c r="J143" s="423"/>
      <c r="K143" s="423"/>
      <c r="L143" s="423"/>
      <c r="M143" s="423"/>
      <c r="N143" s="423"/>
      <c r="O143" s="423"/>
      <c r="P143" s="423"/>
      <c r="Q143" s="423"/>
      <c r="R143" s="423"/>
      <c r="S143" s="423"/>
      <c r="T143" s="423"/>
      <c r="U143" s="423"/>
      <c r="V143" s="423"/>
      <c r="W143" s="423"/>
      <c r="X143" s="423"/>
      <c r="Y143" s="423"/>
      <c r="Z143" s="423"/>
    </row>
    <row r="144" spans="1:26" ht="13.5" customHeight="1">
      <c r="A144" s="423" t="s">
        <v>1107</v>
      </c>
      <c r="B144" s="423"/>
      <c r="C144" s="423"/>
      <c r="D144" s="423"/>
      <c r="E144" s="423"/>
      <c r="F144" s="423"/>
      <c r="G144" s="423"/>
      <c r="H144" s="423"/>
      <c r="I144" s="423"/>
      <c r="J144" s="423"/>
      <c r="K144" s="423"/>
      <c r="L144" s="423"/>
      <c r="M144" s="423"/>
      <c r="N144" s="423"/>
      <c r="O144" s="423"/>
      <c r="P144" s="423"/>
      <c r="Q144" s="423"/>
      <c r="R144" s="423"/>
      <c r="S144" s="423"/>
      <c r="T144" s="423"/>
      <c r="U144" s="423"/>
      <c r="V144" s="423"/>
      <c r="W144" s="423"/>
      <c r="X144" s="423"/>
      <c r="Y144" s="423"/>
      <c r="Z144" s="423"/>
    </row>
    <row r="145" spans="1:26" ht="12" customHeight="1">
      <c r="A145" s="423" t="s">
        <v>1108</v>
      </c>
      <c r="B145" s="423"/>
      <c r="C145" s="423"/>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23"/>
    </row>
    <row r="146" spans="1:21" ht="15.75" customHeight="1">
      <c r="A146" s="119" t="s">
        <v>432</v>
      </c>
      <c r="U146" s="41"/>
    </row>
    <row r="147" spans="1:26" ht="14.25">
      <c r="A147" s="406" t="s">
        <v>1003</v>
      </c>
      <c r="B147" s="406"/>
      <c r="C147" s="406"/>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row>
    <row r="148" spans="1:21" ht="12.75">
      <c r="A148" s="31" t="s">
        <v>1109</v>
      </c>
      <c r="B148" s="100">
        <v>353</v>
      </c>
      <c r="C148" s="100">
        <v>337</v>
      </c>
      <c r="D148" s="100">
        <v>306</v>
      </c>
      <c r="E148" s="100">
        <v>272</v>
      </c>
      <c r="F148" s="100">
        <v>263</v>
      </c>
      <c r="G148" s="100">
        <v>257</v>
      </c>
      <c r="H148" s="100">
        <v>245</v>
      </c>
      <c r="I148" s="100">
        <v>232</v>
      </c>
      <c r="J148" s="100">
        <v>250</v>
      </c>
      <c r="K148" s="100">
        <v>258</v>
      </c>
      <c r="L148" s="100">
        <v>270</v>
      </c>
      <c r="M148" s="100">
        <v>256</v>
      </c>
      <c r="N148" s="100">
        <v>277</v>
      </c>
      <c r="O148" s="100">
        <v>282</v>
      </c>
      <c r="P148" s="100">
        <v>299</v>
      </c>
      <c r="Q148" s="100">
        <v>310</v>
      </c>
      <c r="R148" s="100">
        <v>314</v>
      </c>
      <c r="S148" s="100">
        <v>329</v>
      </c>
      <c r="T148" s="100">
        <v>301</v>
      </c>
      <c r="U148" s="100"/>
    </row>
    <row r="149" spans="1:21" ht="12.75">
      <c r="A149" s="49" t="s">
        <v>1110</v>
      </c>
      <c r="B149" s="100"/>
      <c r="T149" s="48"/>
      <c r="U149" s="41"/>
    </row>
    <row r="150" spans="1:21" ht="12.75">
      <c r="A150" s="63" t="s">
        <v>1111</v>
      </c>
      <c r="B150" s="100">
        <v>217</v>
      </c>
      <c r="C150" s="10">
        <v>210</v>
      </c>
      <c r="D150" s="10">
        <v>193</v>
      </c>
      <c r="E150" s="10">
        <v>177</v>
      </c>
      <c r="F150" s="10">
        <v>177</v>
      </c>
      <c r="G150" s="10">
        <v>167</v>
      </c>
      <c r="H150" s="10">
        <v>160</v>
      </c>
      <c r="I150" s="10">
        <v>153</v>
      </c>
      <c r="J150" s="10">
        <v>166</v>
      </c>
      <c r="K150" s="10">
        <v>172</v>
      </c>
      <c r="L150" s="10">
        <v>187</v>
      </c>
      <c r="M150" s="10">
        <v>182</v>
      </c>
      <c r="N150" s="10">
        <v>197</v>
      </c>
      <c r="O150" s="10">
        <v>211</v>
      </c>
      <c r="P150" s="10">
        <v>223</v>
      </c>
      <c r="Q150" s="10">
        <v>234</v>
      </c>
      <c r="R150" s="10">
        <v>242</v>
      </c>
      <c r="S150" s="10">
        <v>246</v>
      </c>
      <c r="T150" s="10">
        <v>232</v>
      </c>
      <c r="U150" s="19"/>
    </row>
    <row r="151" spans="1:21" ht="12.75">
      <c r="A151" s="63" t="s">
        <v>1112</v>
      </c>
      <c r="B151" s="100">
        <v>136</v>
      </c>
      <c r="C151" s="10">
        <v>126.8</v>
      </c>
      <c r="D151" s="10">
        <v>112.8</v>
      </c>
      <c r="E151" s="10">
        <v>95.3</v>
      </c>
      <c r="F151" s="10">
        <v>85.9</v>
      </c>
      <c r="G151" s="10">
        <v>90.2</v>
      </c>
      <c r="H151" s="10">
        <v>85.2</v>
      </c>
      <c r="I151" s="10">
        <v>78.8</v>
      </c>
      <c r="J151" s="10">
        <v>83.5</v>
      </c>
      <c r="K151" s="10">
        <v>86.2</v>
      </c>
      <c r="L151" s="58">
        <v>83</v>
      </c>
      <c r="M151" s="10">
        <v>74.2</v>
      </c>
      <c r="N151" s="10">
        <v>79.4</v>
      </c>
      <c r="O151" s="10">
        <v>70.4</v>
      </c>
      <c r="P151" s="10">
        <v>75.3</v>
      </c>
      <c r="Q151" s="10">
        <v>75.9</v>
      </c>
      <c r="R151" s="10">
        <v>71.5</v>
      </c>
      <c r="S151" s="10">
        <v>82.6</v>
      </c>
      <c r="T151" s="19">
        <v>69.3</v>
      </c>
      <c r="U151" s="19"/>
    </row>
    <row r="152" spans="1:21" ht="25.5">
      <c r="A152" s="31" t="s">
        <v>1113</v>
      </c>
      <c r="B152" s="100">
        <v>462</v>
      </c>
      <c r="C152" s="10">
        <v>399</v>
      </c>
      <c r="D152" s="10">
        <v>354</v>
      </c>
      <c r="E152" s="10">
        <v>318</v>
      </c>
      <c r="F152" s="10">
        <v>307</v>
      </c>
      <c r="G152" s="10">
        <v>301</v>
      </c>
      <c r="H152" s="10">
        <v>306</v>
      </c>
      <c r="I152" s="10">
        <v>303</v>
      </c>
      <c r="J152" s="10">
        <v>305</v>
      </c>
      <c r="K152" s="10">
        <v>324</v>
      </c>
      <c r="L152" s="10">
        <v>348</v>
      </c>
      <c r="M152" s="10">
        <v>380</v>
      </c>
      <c r="N152" s="10">
        <v>421</v>
      </c>
      <c r="O152" s="10">
        <v>459</v>
      </c>
      <c r="P152" s="10">
        <v>470</v>
      </c>
      <c r="Q152" s="10">
        <v>481</v>
      </c>
      <c r="R152" s="10">
        <v>491</v>
      </c>
      <c r="S152" s="10">
        <v>488</v>
      </c>
      <c r="T152" s="10">
        <v>494</v>
      </c>
      <c r="U152" s="19"/>
    </row>
    <row r="153" spans="1:21" ht="12.75">
      <c r="A153" s="31" t="s">
        <v>1114</v>
      </c>
      <c r="B153" s="100">
        <v>643</v>
      </c>
      <c r="C153" s="10">
        <v>641</v>
      </c>
      <c r="D153" s="10">
        <v>618</v>
      </c>
      <c r="E153" s="10">
        <v>607</v>
      </c>
      <c r="F153" s="10">
        <v>595</v>
      </c>
      <c r="G153" s="10">
        <v>601</v>
      </c>
      <c r="H153" s="10">
        <v>571</v>
      </c>
      <c r="I153" s="10">
        <v>591</v>
      </c>
      <c r="J153" s="10">
        <v>592</v>
      </c>
      <c r="K153" s="10">
        <v>584</v>
      </c>
      <c r="L153" s="10">
        <v>581</v>
      </c>
      <c r="M153" s="10">
        <v>595</v>
      </c>
      <c r="N153" s="10">
        <v>620</v>
      </c>
      <c r="O153" s="10">
        <v>633</v>
      </c>
      <c r="P153" s="10">
        <v>641</v>
      </c>
      <c r="Q153" s="10">
        <v>656</v>
      </c>
      <c r="R153" s="10">
        <v>653</v>
      </c>
      <c r="S153" s="10">
        <v>664</v>
      </c>
      <c r="T153" s="10">
        <v>583</v>
      </c>
      <c r="U153" s="19"/>
    </row>
    <row r="154" spans="1:26" ht="14.25">
      <c r="A154" s="406" t="s">
        <v>1062</v>
      </c>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row>
    <row r="155" spans="1:26" ht="14.25">
      <c r="A155" s="17" t="s">
        <v>1109</v>
      </c>
      <c r="B155" s="221"/>
      <c r="C155" s="221"/>
      <c r="D155" s="221"/>
      <c r="E155" s="221"/>
      <c r="F155" s="221"/>
      <c r="G155" s="221"/>
      <c r="H155" s="221"/>
      <c r="I155" s="221"/>
      <c r="J155" s="221"/>
      <c r="K155" s="221"/>
      <c r="L155" s="221"/>
      <c r="M155" s="221"/>
      <c r="N155" s="221"/>
      <c r="O155" s="221"/>
      <c r="P155" s="221"/>
      <c r="Q155" s="221"/>
      <c r="R155" s="221"/>
      <c r="S155" s="221"/>
      <c r="T155" s="10">
        <v>301</v>
      </c>
      <c r="U155" s="10">
        <v>322</v>
      </c>
      <c r="V155" s="7">
        <v>336</v>
      </c>
      <c r="W155" s="7">
        <v>357</v>
      </c>
      <c r="X155" s="7">
        <v>353</v>
      </c>
      <c r="Y155" s="7">
        <v>357</v>
      </c>
      <c r="Z155" s="7">
        <v>372</v>
      </c>
    </row>
    <row r="156" spans="1:26" ht="14.25">
      <c r="A156" s="49" t="s">
        <v>1110</v>
      </c>
      <c r="B156" s="221"/>
      <c r="C156" s="221"/>
      <c r="D156" s="221"/>
      <c r="E156" s="221"/>
      <c r="F156" s="221"/>
      <c r="G156" s="221"/>
      <c r="H156" s="221"/>
      <c r="I156" s="221"/>
      <c r="J156" s="221"/>
      <c r="K156" s="221"/>
      <c r="L156" s="221"/>
      <c r="M156" s="221"/>
      <c r="N156" s="221"/>
      <c r="O156" s="221"/>
      <c r="P156" s="221"/>
      <c r="Q156" s="221"/>
      <c r="R156" s="221"/>
      <c r="S156" s="221"/>
      <c r="T156" s="231"/>
      <c r="U156" s="166"/>
      <c r="V156" s="7"/>
      <c r="W156" s="7"/>
      <c r="X156" s="7"/>
      <c r="Y156" s="7"/>
      <c r="Z156" s="48"/>
    </row>
    <row r="157" spans="1:26" ht="14.25">
      <c r="A157" s="63" t="s">
        <v>1111</v>
      </c>
      <c r="B157" s="221"/>
      <c r="C157" s="221"/>
      <c r="D157" s="221"/>
      <c r="E157" s="221"/>
      <c r="F157" s="221"/>
      <c r="G157" s="221"/>
      <c r="H157" s="221"/>
      <c r="I157" s="221"/>
      <c r="J157" s="221"/>
      <c r="K157" s="221"/>
      <c r="L157" s="221"/>
      <c r="M157" s="221"/>
      <c r="N157" s="221"/>
      <c r="O157" s="221"/>
      <c r="P157" s="221"/>
      <c r="Q157" s="221"/>
      <c r="R157" s="221"/>
      <c r="S157" s="221"/>
      <c r="T157" s="10">
        <v>232</v>
      </c>
      <c r="U157" s="10">
        <v>245</v>
      </c>
      <c r="V157" s="7">
        <v>259</v>
      </c>
      <c r="W157" s="7">
        <v>279</v>
      </c>
      <c r="X157" s="7">
        <v>279</v>
      </c>
      <c r="Y157" s="7">
        <v>288</v>
      </c>
      <c r="Z157" s="7">
        <v>298</v>
      </c>
    </row>
    <row r="158" spans="1:26" ht="14.25">
      <c r="A158" s="63" t="s">
        <v>1115</v>
      </c>
      <c r="B158" s="221"/>
      <c r="C158" s="221"/>
      <c r="D158" s="221"/>
      <c r="E158" s="221"/>
      <c r="F158" s="221"/>
      <c r="G158" s="221"/>
      <c r="H158" s="221"/>
      <c r="I158" s="221"/>
      <c r="J158" s="221"/>
      <c r="K158" s="221"/>
      <c r="L158" s="221"/>
      <c r="M158" s="221"/>
      <c r="N158" s="221"/>
      <c r="O158" s="221"/>
      <c r="P158" s="221"/>
      <c r="Q158" s="221"/>
      <c r="R158" s="221"/>
      <c r="S158" s="221"/>
      <c r="T158" s="10">
        <v>69.2</v>
      </c>
      <c r="U158" s="10">
        <v>76.8</v>
      </c>
      <c r="V158" s="7">
        <v>76.9</v>
      </c>
      <c r="W158" s="7">
        <v>78.1</v>
      </c>
      <c r="X158" s="7">
        <v>73.7</v>
      </c>
      <c r="Y158" s="7">
        <v>68.9</v>
      </c>
      <c r="Z158" s="7">
        <v>73.6</v>
      </c>
    </row>
    <row r="159" spans="1:26" ht="25.5">
      <c r="A159" s="31" t="s">
        <v>1113</v>
      </c>
      <c r="B159" s="221"/>
      <c r="C159" s="221"/>
      <c r="D159" s="221"/>
      <c r="E159" s="221"/>
      <c r="F159" s="221"/>
      <c r="G159" s="221"/>
      <c r="H159" s="221"/>
      <c r="I159" s="221"/>
      <c r="J159" s="221"/>
      <c r="K159" s="221"/>
      <c r="L159" s="221"/>
      <c r="M159" s="221"/>
      <c r="N159" s="221"/>
      <c r="O159" s="221"/>
      <c r="P159" s="221"/>
      <c r="Q159" s="221"/>
      <c r="R159" s="221"/>
      <c r="S159" s="221"/>
      <c r="T159" s="10">
        <v>495</v>
      </c>
      <c r="U159" s="10">
        <v>506</v>
      </c>
      <c r="V159" s="7">
        <v>512</v>
      </c>
      <c r="W159" s="7">
        <v>519</v>
      </c>
      <c r="X159" s="7">
        <v>522</v>
      </c>
      <c r="Y159" s="7">
        <v>526</v>
      </c>
      <c r="Z159" s="7">
        <v>534</v>
      </c>
    </row>
    <row r="160" spans="1:26" ht="25.5">
      <c r="A160" s="31" t="s">
        <v>1116</v>
      </c>
      <c r="B160" s="221"/>
      <c r="C160" s="221"/>
      <c r="D160" s="221"/>
      <c r="E160" s="221"/>
      <c r="F160" s="221"/>
      <c r="G160" s="221"/>
      <c r="H160" s="221"/>
      <c r="I160" s="221"/>
      <c r="J160" s="221"/>
      <c r="K160" s="221"/>
      <c r="L160" s="221"/>
      <c r="M160" s="221"/>
      <c r="N160" s="221"/>
      <c r="O160" s="221"/>
      <c r="P160" s="221"/>
      <c r="Q160" s="221"/>
      <c r="R160" s="221"/>
      <c r="S160" s="221"/>
      <c r="T160" s="10">
        <v>583</v>
      </c>
      <c r="U160" s="10">
        <v>651</v>
      </c>
      <c r="V160" s="7">
        <v>671</v>
      </c>
      <c r="W160" s="7">
        <v>655</v>
      </c>
      <c r="X160" s="7">
        <v>668</v>
      </c>
      <c r="Y160" s="7">
        <v>642</v>
      </c>
      <c r="Z160" s="7">
        <v>634</v>
      </c>
    </row>
    <row r="161" spans="1:21" ht="12.75">
      <c r="A161" s="91" t="s">
        <v>433</v>
      </c>
      <c r="B161" s="10"/>
      <c r="C161" s="10"/>
      <c r="D161" s="10"/>
      <c r="E161" s="10"/>
      <c r="F161" s="10"/>
      <c r="G161" s="10"/>
      <c r="H161" s="10"/>
      <c r="I161" s="10"/>
      <c r="J161" s="10"/>
      <c r="K161" s="10"/>
      <c r="L161" s="10"/>
      <c r="M161" s="10"/>
      <c r="N161" s="10"/>
      <c r="O161" s="10"/>
      <c r="P161" s="10"/>
      <c r="Q161" s="10"/>
      <c r="R161" s="10"/>
      <c r="T161" s="41"/>
      <c r="U161" s="41"/>
    </row>
    <row r="162" spans="1:21" ht="27.75" customHeight="1">
      <c r="A162" s="91" t="s">
        <v>1117</v>
      </c>
      <c r="B162" s="10"/>
      <c r="C162" s="10"/>
      <c r="D162" s="10"/>
      <c r="E162" s="10"/>
      <c r="F162" s="10"/>
      <c r="G162" s="10"/>
      <c r="H162" s="10"/>
      <c r="I162" s="10"/>
      <c r="J162" s="10"/>
      <c r="K162" s="10"/>
      <c r="L162" s="10"/>
      <c r="M162" s="10"/>
      <c r="N162" s="10"/>
      <c r="O162" s="10"/>
      <c r="P162" s="10"/>
      <c r="Q162" s="10"/>
      <c r="R162" s="10"/>
      <c r="T162" s="41"/>
      <c r="U162" s="41"/>
    </row>
    <row r="163" spans="1:26" ht="14.25">
      <c r="A163" s="406" t="s">
        <v>1003</v>
      </c>
      <c r="B163" s="406"/>
      <c r="C163" s="406"/>
      <c r="D163" s="406"/>
      <c r="E163" s="406"/>
      <c r="F163" s="406"/>
      <c r="G163" s="406"/>
      <c r="H163" s="406"/>
      <c r="I163" s="406"/>
      <c r="J163" s="406"/>
      <c r="K163" s="406"/>
      <c r="L163" s="406"/>
      <c r="M163" s="406"/>
      <c r="N163" s="406"/>
      <c r="O163" s="406"/>
      <c r="P163" s="406"/>
      <c r="Q163" s="406"/>
      <c r="R163" s="406"/>
      <c r="S163" s="406"/>
      <c r="T163" s="406"/>
      <c r="U163" s="406"/>
      <c r="V163" s="406"/>
      <c r="W163" s="406"/>
      <c r="X163" s="406"/>
      <c r="Y163" s="406"/>
      <c r="Z163" s="406"/>
    </row>
    <row r="164" spans="1:21" ht="25.5">
      <c r="A164" s="31" t="s">
        <v>1118</v>
      </c>
      <c r="B164" s="10">
        <v>5700</v>
      </c>
      <c r="C164" s="10">
        <v>4686</v>
      </c>
      <c r="D164" s="10">
        <v>3970</v>
      </c>
      <c r="E164" s="10">
        <v>3224</v>
      </c>
      <c r="F164" s="10">
        <v>2370</v>
      </c>
      <c r="G164" s="10">
        <v>1900</v>
      </c>
      <c r="H164" s="10">
        <v>1510</v>
      </c>
      <c r="I164" s="10">
        <v>1315</v>
      </c>
      <c r="J164" s="10">
        <v>1113</v>
      </c>
      <c r="K164" s="10">
        <v>1194</v>
      </c>
      <c r="L164" s="10">
        <v>1284</v>
      </c>
      <c r="M164" s="10">
        <v>1456</v>
      </c>
      <c r="N164" s="10">
        <v>1677</v>
      </c>
      <c r="O164" s="10">
        <v>1776</v>
      </c>
      <c r="P164" s="10">
        <v>1857</v>
      </c>
      <c r="Q164" s="10">
        <v>2185</v>
      </c>
      <c r="R164" s="10">
        <v>2561</v>
      </c>
      <c r="S164" s="10">
        <v>2899</v>
      </c>
      <c r="T164" s="10">
        <v>3380</v>
      </c>
      <c r="U164" s="41"/>
    </row>
    <row r="165" spans="1:21" ht="15.75" customHeight="1">
      <c r="A165" s="31" t="s">
        <v>1119</v>
      </c>
      <c r="B165" s="10">
        <v>1165</v>
      </c>
      <c r="C165" s="10">
        <v>994</v>
      </c>
      <c r="D165" s="10">
        <v>1127</v>
      </c>
      <c r="E165" s="10">
        <v>909</v>
      </c>
      <c r="F165" s="10">
        <v>802</v>
      </c>
      <c r="G165" s="10">
        <v>879</v>
      </c>
      <c r="H165" s="10">
        <v>687</v>
      </c>
      <c r="I165" s="10">
        <v>782</v>
      </c>
      <c r="J165" s="10">
        <v>881</v>
      </c>
      <c r="K165" s="10">
        <v>1375</v>
      </c>
      <c r="L165" s="10">
        <v>1281</v>
      </c>
      <c r="M165" s="10">
        <v>1197</v>
      </c>
      <c r="N165" s="10">
        <v>1598</v>
      </c>
      <c r="O165" s="10">
        <v>1895</v>
      </c>
      <c r="P165" s="10">
        <v>2200</v>
      </c>
      <c r="Q165" s="10">
        <v>2755</v>
      </c>
      <c r="R165" s="10">
        <v>2735</v>
      </c>
      <c r="S165" s="10">
        <v>2485</v>
      </c>
      <c r="T165" s="10">
        <v>3271</v>
      </c>
      <c r="U165" s="41"/>
    </row>
    <row r="166" spans="1:21" ht="12.75">
      <c r="A166" s="31" t="s">
        <v>1120</v>
      </c>
      <c r="B166" s="10">
        <v>729</v>
      </c>
      <c r="C166" s="10">
        <v>762</v>
      </c>
      <c r="D166" s="10">
        <v>732</v>
      </c>
      <c r="E166" s="10">
        <v>488</v>
      </c>
      <c r="F166" s="10">
        <v>421</v>
      </c>
      <c r="G166" s="10">
        <v>323</v>
      </c>
      <c r="H166" s="10">
        <v>292</v>
      </c>
      <c r="I166" s="10">
        <v>276</v>
      </c>
      <c r="J166" s="10">
        <v>262</v>
      </c>
      <c r="K166" s="10">
        <v>267</v>
      </c>
      <c r="L166" s="10">
        <v>271</v>
      </c>
      <c r="M166" s="10">
        <v>279</v>
      </c>
      <c r="N166" s="10">
        <v>285</v>
      </c>
      <c r="O166" s="10">
        <v>276</v>
      </c>
      <c r="P166" s="10">
        <v>254</v>
      </c>
      <c r="Q166" s="10">
        <v>268</v>
      </c>
      <c r="R166" s="10">
        <v>272</v>
      </c>
      <c r="S166" s="10">
        <v>272</v>
      </c>
      <c r="T166" s="10">
        <v>233</v>
      </c>
      <c r="U166" s="41"/>
    </row>
    <row r="167" spans="1:21" ht="12.75">
      <c r="A167" s="31" t="s">
        <v>1121</v>
      </c>
      <c r="B167" s="10">
        <v>18845</v>
      </c>
      <c r="C167" s="10">
        <v>16834</v>
      </c>
      <c r="D167" s="10">
        <v>15030</v>
      </c>
      <c r="E167" s="10">
        <v>12527</v>
      </c>
      <c r="F167" s="10">
        <v>11336</v>
      </c>
      <c r="G167" s="10">
        <v>9851</v>
      </c>
      <c r="H167" s="10">
        <v>8832</v>
      </c>
      <c r="I167" s="10">
        <v>8459</v>
      </c>
      <c r="J167" s="10">
        <v>9160</v>
      </c>
      <c r="K167" s="10">
        <v>9005</v>
      </c>
      <c r="L167" s="10">
        <v>8575</v>
      </c>
      <c r="M167" s="10">
        <v>8388</v>
      </c>
      <c r="N167" s="10">
        <v>8395</v>
      </c>
      <c r="O167" s="38">
        <v>8219</v>
      </c>
      <c r="P167" s="10">
        <v>7967</v>
      </c>
      <c r="Q167" s="10">
        <v>7815</v>
      </c>
      <c r="R167" s="10">
        <v>7759</v>
      </c>
      <c r="S167" s="10">
        <v>7483</v>
      </c>
      <c r="T167" s="10">
        <v>7213</v>
      </c>
      <c r="U167" s="41"/>
    </row>
    <row r="168" spans="1:21" ht="12.75">
      <c r="A168" s="31" t="s">
        <v>1122</v>
      </c>
      <c r="B168" s="10">
        <v>2641</v>
      </c>
      <c r="C168" s="10">
        <v>1829</v>
      </c>
      <c r="D168" s="10">
        <v>1746</v>
      </c>
      <c r="E168" s="10">
        <v>1530</v>
      </c>
      <c r="F168" s="10">
        <v>1372</v>
      </c>
      <c r="G168" s="10">
        <v>1262</v>
      </c>
      <c r="H168" s="10">
        <v>1370</v>
      </c>
      <c r="I168" s="10">
        <v>1403</v>
      </c>
      <c r="J168" s="10">
        <v>1509</v>
      </c>
      <c r="K168" s="10">
        <v>1628</v>
      </c>
      <c r="L168" s="10">
        <v>1793</v>
      </c>
      <c r="M168" s="10">
        <v>1958</v>
      </c>
      <c r="N168" s="10">
        <v>2167</v>
      </c>
      <c r="O168" s="10">
        <v>2233</v>
      </c>
      <c r="P168" s="10">
        <v>2419</v>
      </c>
      <c r="Q168" s="10">
        <v>2557</v>
      </c>
      <c r="R168" s="10">
        <v>2739</v>
      </c>
      <c r="S168" s="10">
        <v>2845</v>
      </c>
      <c r="T168" s="10">
        <v>2779</v>
      </c>
      <c r="U168" s="41"/>
    </row>
    <row r="169" spans="1:21" ht="12.75">
      <c r="A169" s="31" t="s">
        <v>1123</v>
      </c>
      <c r="B169" s="10">
        <v>3425</v>
      </c>
      <c r="C169" s="10">
        <v>3923</v>
      </c>
      <c r="D169" s="10">
        <v>3918</v>
      </c>
      <c r="E169" s="10">
        <v>2736</v>
      </c>
      <c r="F169" s="10">
        <v>3155</v>
      </c>
      <c r="G169" s="10">
        <v>3294</v>
      </c>
      <c r="H169" s="10">
        <v>3778</v>
      </c>
      <c r="I169" s="10">
        <v>4745</v>
      </c>
      <c r="J169" s="10">
        <v>6808</v>
      </c>
      <c r="K169" s="10">
        <v>6077</v>
      </c>
      <c r="L169" s="10">
        <v>6590</v>
      </c>
      <c r="M169" s="10">
        <v>6167</v>
      </c>
      <c r="N169" s="10">
        <v>5841</v>
      </c>
      <c r="O169" s="10">
        <v>4828</v>
      </c>
      <c r="P169" s="10">
        <v>5600</v>
      </c>
      <c r="Q169" s="10">
        <v>5833</v>
      </c>
      <c r="R169" s="10">
        <v>6112</v>
      </c>
      <c r="S169" s="10">
        <v>5873</v>
      </c>
      <c r="T169" s="10">
        <v>5023</v>
      </c>
      <c r="U169" s="41"/>
    </row>
    <row r="170" spans="1:26" ht="14.25">
      <c r="A170" s="406" t="s">
        <v>1062</v>
      </c>
      <c r="B170" s="406"/>
      <c r="C170" s="406"/>
      <c r="D170" s="406"/>
      <c r="E170" s="406"/>
      <c r="F170" s="406"/>
      <c r="G170" s="406"/>
      <c r="H170" s="406"/>
      <c r="I170" s="406"/>
      <c r="J170" s="406"/>
      <c r="K170" s="406"/>
      <c r="L170" s="406"/>
      <c r="M170" s="406"/>
      <c r="N170" s="406"/>
      <c r="O170" s="406"/>
      <c r="P170" s="406"/>
      <c r="Q170" s="406"/>
      <c r="R170" s="406"/>
      <c r="S170" s="406"/>
      <c r="T170" s="406"/>
      <c r="U170" s="406"/>
      <c r="V170" s="406"/>
      <c r="W170" s="406"/>
      <c r="X170" s="406"/>
      <c r="Y170" s="406"/>
      <c r="Z170" s="406"/>
    </row>
    <row r="171" spans="1:26" ht="25.5">
      <c r="A171" s="136" t="s">
        <v>2385</v>
      </c>
      <c r="B171" s="221"/>
      <c r="C171" s="221"/>
      <c r="D171" s="221"/>
      <c r="E171" s="221"/>
      <c r="F171" s="221"/>
      <c r="G171" s="221"/>
      <c r="H171" s="221"/>
      <c r="I171" s="221"/>
      <c r="J171" s="221"/>
      <c r="K171" s="221"/>
      <c r="L171" s="221"/>
      <c r="M171" s="221"/>
      <c r="N171" s="221"/>
      <c r="O171" s="221"/>
      <c r="P171" s="221"/>
      <c r="Q171" s="221"/>
      <c r="R171" s="221"/>
      <c r="S171" s="221"/>
      <c r="T171" s="19">
        <v>3460</v>
      </c>
      <c r="U171" s="19">
        <v>3957</v>
      </c>
      <c r="V171" s="11">
        <v>4250</v>
      </c>
      <c r="W171" s="19">
        <v>4747</v>
      </c>
      <c r="X171" s="19">
        <v>5321</v>
      </c>
      <c r="Y171" s="19">
        <v>5957</v>
      </c>
      <c r="Z171" s="19">
        <v>6631</v>
      </c>
    </row>
    <row r="172" spans="1:26" ht="25.5">
      <c r="A172" s="136" t="s">
        <v>2386</v>
      </c>
      <c r="B172" s="221"/>
      <c r="C172" s="221"/>
      <c r="D172" s="221"/>
      <c r="E172" s="221"/>
      <c r="F172" s="221"/>
      <c r="G172" s="221"/>
      <c r="H172" s="221"/>
      <c r="I172" s="221"/>
      <c r="J172" s="221"/>
      <c r="K172" s="221"/>
      <c r="L172" s="221"/>
      <c r="M172" s="221"/>
      <c r="N172" s="221"/>
      <c r="O172" s="221"/>
      <c r="P172" s="221"/>
      <c r="Q172" s="221"/>
      <c r="R172" s="221"/>
      <c r="S172" s="221"/>
      <c r="T172" s="19">
        <v>3188</v>
      </c>
      <c r="U172" s="19">
        <v>3091</v>
      </c>
      <c r="V172" s="11">
        <v>3073</v>
      </c>
      <c r="W172" s="19">
        <v>4192</v>
      </c>
      <c r="X172" s="19">
        <v>3940</v>
      </c>
      <c r="Y172" s="19">
        <v>4981</v>
      </c>
      <c r="Z172" s="19">
        <v>4660</v>
      </c>
    </row>
    <row r="173" spans="1:26" ht="14.25">
      <c r="A173" s="136" t="s">
        <v>2387</v>
      </c>
      <c r="B173" s="221"/>
      <c r="C173" s="221"/>
      <c r="D173" s="221"/>
      <c r="E173" s="221"/>
      <c r="F173" s="221"/>
      <c r="G173" s="221"/>
      <c r="H173" s="221"/>
      <c r="I173" s="221"/>
      <c r="J173" s="221"/>
      <c r="K173" s="221"/>
      <c r="L173" s="221"/>
      <c r="M173" s="221"/>
      <c r="N173" s="221"/>
      <c r="O173" s="221"/>
      <c r="P173" s="221"/>
      <c r="Q173" s="221"/>
      <c r="R173" s="221"/>
      <c r="S173" s="221"/>
      <c r="T173" s="19">
        <v>225</v>
      </c>
      <c r="U173" s="19">
        <v>212</v>
      </c>
      <c r="V173" s="11">
        <v>219</v>
      </c>
      <c r="W173" s="19">
        <v>216</v>
      </c>
      <c r="X173" s="19">
        <v>227</v>
      </c>
      <c r="Y173" s="19">
        <v>253</v>
      </c>
      <c r="Z173" s="19">
        <v>258</v>
      </c>
    </row>
    <row r="174" spans="1:26" ht="14.25">
      <c r="A174" s="17" t="s">
        <v>1121</v>
      </c>
      <c r="B174" s="221"/>
      <c r="C174" s="221"/>
      <c r="D174" s="221"/>
      <c r="E174" s="221"/>
      <c r="F174" s="221"/>
      <c r="G174" s="221"/>
      <c r="H174" s="221"/>
      <c r="I174" s="221"/>
      <c r="J174" s="221"/>
      <c r="K174" s="221"/>
      <c r="L174" s="221"/>
      <c r="M174" s="221"/>
      <c r="N174" s="221"/>
      <c r="O174" s="221"/>
      <c r="P174" s="221"/>
      <c r="Q174" s="221"/>
      <c r="R174" s="221"/>
      <c r="S174" s="221"/>
      <c r="T174" s="19">
        <v>7288</v>
      </c>
      <c r="U174" s="19">
        <v>7255</v>
      </c>
      <c r="V174" s="11">
        <v>7066</v>
      </c>
      <c r="W174" s="19">
        <v>6965</v>
      </c>
      <c r="X174" s="19">
        <v>6829</v>
      </c>
      <c r="Y174" s="19">
        <v>6816</v>
      </c>
      <c r="Z174" s="19">
        <v>6833</v>
      </c>
    </row>
    <row r="175" spans="1:26" ht="14.25">
      <c r="A175" s="17" t="s">
        <v>1122</v>
      </c>
      <c r="B175" s="221"/>
      <c r="C175" s="221"/>
      <c r="D175" s="221"/>
      <c r="E175" s="221"/>
      <c r="F175" s="221"/>
      <c r="G175" s="221"/>
      <c r="H175" s="221"/>
      <c r="I175" s="221"/>
      <c r="J175" s="221"/>
      <c r="K175" s="221"/>
      <c r="L175" s="221"/>
      <c r="M175" s="221"/>
      <c r="N175" s="221"/>
      <c r="O175" s="221"/>
      <c r="P175" s="221"/>
      <c r="Q175" s="221"/>
      <c r="R175" s="221"/>
      <c r="S175" s="221"/>
      <c r="T175" s="19">
        <v>2738</v>
      </c>
      <c r="U175" s="19">
        <v>2890</v>
      </c>
      <c r="V175" s="11">
        <v>3037</v>
      </c>
      <c r="W175" s="19">
        <v>3108</v>
      </c>
      <c r="X175" s="19">
        <v>3289</v>
      </c>
      <c r="Y175" s="19">
        <v>3451</v>
      </c>
      <c r="Z175" s="19">
        <v>3496</v>
      </c>
    </row>
    <row r="176" spans="1:26" ht="25.5">
      <c r="A176" s="136" t="s">
        <v>2388</v>
      </c>
      <c r="B176" s="221"/>
      <c r="C176" s="221"/>
      <c r="D176" s="221"/>
      <c r="E176" s="221"/>
      <c r="F176" s="221"/>
      <c r="G176" s="221"/>
      <c r="H176" s="221"/>
      <c r="I176" s="221"/>
      <c r="J176" s="221"/>
      <c r="K176" s="221"/>
      <c r="L176" s="221"/>
      <c r="M176" s="221"/>
      <c r="N176" s="221"/>
      <c r="O176" s="221"/>
      <c r="P176" s="221"/>
      <c r="Q176" s="221"/>
      <c r="R176" s="221"/>
      <c r="S176" s="221"/>
      <c r="T176" s="19">
        <v>5077</v>
      </c>
      <c r="U176" s="19">
        <v>4750</v>
      </c>
      <c r="V176" s="11">
        <v>7124</v>
      </c>
      <c r="W176" s="19">
        <v>5322</v>
      </c>
      <c r="X176" s="19">
        <v>4959</v>
      </c>
      <c r="Y176" s="19">
        <v>5249</v>
      </c>
      <c r="Z176" s="19">
        <v>5743</v>
      </c>
    </row>
    <row r="177" spans="1:21" ht="15.75" customHeight="1">
      <c r="A177" s="91" t="s">
        <v>2389</v>
      </c>
      <c r="C177" s="64"/>
      <c r="D177" s="64"/>
      <c r="E177" s="64"/>
      <c r="F177" s="64"/>
      <c r="G177" s="64"/>
      <c r="H177" s="64"/>
      <c r="I177" s="64"/>
      <c r="J177" s="64"/>
      <c r="K177" s="64"/>
      <c r="L177" s="64"/>
      <c r="M177" s="64"/>
      <c r="N177" s="64"/>
      <c r="O177" s="64"/>
      <c r="P177" s="64"/>
      <c r="Q177" s="64"/>
      <c r="R177" s="64"/>
      <c r="S177" s="126"/>
      <c r="T177" s="116"/>
      <c r="U177" s="41"/>
    </row>
    <row r="178" spans="1:26" ht="14.25">
      <c r="A178" s="406" t="s">
        <v>1003</v>
      </c>
      <c r="B178" s="406"/>
      <c r="C178" s="406"/>
      <c r="D178" s="406"/>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row>
    <row r="179" spans="1:21" ht="12.75">
      <c r="A179" s="31" t="s">
        <v>1124</v>
      </c>
      <c r="B179" s="10">
        <v>5295</v>
      </c>
      <c r="C179" s="10">
        <v>3292</v>
      </c>
      <c r="D179" s="10">
        <v>2327</v>
      </c>
      <c r="E179" s="10">
        <v>1529</v>
      </c>
      <c r="F179" s="10">
        <v>1240</v>
      </c>
      <c r="G179" s="10">
        <v>1023</v>
      </c>
      <c r="H179" s="10">
        <v>1186</v>
      </c>
      <c r="I179" s="10">
        <v>1080</v>
      </c>
      <c r="J179" s="10">
        <v>1258</v>
      </c>
      <c r="K179" s="10">
        <v>1822</v>
      </c>
      <c r="L179" s="10">
        <v>2094</v>
      </c>
      <c r="M179" s="10">
        <v>2264</v>
      </c>
      <c r="N179" s="10">
        <v>2329</v>
      </c>
      <c r="O179" s="10">
        <v>2149</v>
      </c>
      <c r="P179" s="10">
        <v>2225</v>
      </c>
      <c r="Q179" s="10">
        <v>2222</v>
      </c>
      <c r="R179" s="10">
        <v>2108</v>
      </c>
      <c r="S179" s="10">
        <v>1915</v>
      </c>
      <c r="T179" s="10">
        <v>1477</v>
      </c>
      <c r="U179" s="41"/>
    </row>
    <row r="180" spans="1:21" ht="15.75" customHeight="1">
      <c r="A180" s="31" t="s">
        <v>1125</v>
      </c>
      <c r="B180" s="10">
        <v>386</v>
      </c>
      <c r="C180" s="10">
        <v>277</v>
      </c>
      <c r="D180" s="66">
        <v>206</v>
      </c>
      <c r="E180" s="10">
        <v>91.1</v>
      </c>
      <c r="F180" s="10">
        <v>72.2</v>
      </c>
      <c r="G180" s="10">
        <v>50.3</v>
      </c>
      <c r="H180" s="10">
        <v>46.8</v>
      </c>
      <c r="I180" s="10">
        <v>39.3</v>
      </c>
      <c r="J180" s="10">
        <v>47.8</v>
      </c>
      <c r="K180" s="10">
        <v>54.6</v>
      </c>
      <c r="L180" s="10">
        <v>56.5</v>
      </c>
      <c r="M180" s="10">
        <v>47.9</v>
      </c>
      <c r="N180" s="10">
        <v>44.6</v>
      </c>
      <c r="O180" s="58">
        <v>36</v>
      </c>
      <c r="P180" s="10">
        <v>30.3</v>
      </c>
      <c r="Q180" s="58">
        <v>29</v>
      </c>
      <c r="R180" s="10">
        <v>28.7</v>
      </c>
      <c r="S180" s="58">
        <v>23.9</v>
      </c>
      <c r="T180" s="10">
        <v>18.1</v>
      </c>
      <c r="U180" s="41"/>
    </row>
    <row r="181" spans="1:21" ht="9.75" customHeight="1">
      <c r="A181" s="5" t="s">
        <v>1126</v>
      </c>
      <c r="B181" s="19">
        <v>947</v>
      </c>
      <c r="C181" s="19">
        <v>731</v>
      </c>
      <c r="D181" s="10">
        <v>596</v>
      </c>
      <c r="E181" s="10">
        <v>246</v>
      </c>
      <c r="F181" s="10">
        <v>198</v>
      </c>
      <c r="G181" s="10">
        <v>139</v>
      </c>
      <c r="H181" s="10">
        <v>134</v>
      </c>
      <c r="I181" s="10">
        <v>111</v>
      </c>
      <c r="J181" s="10">
        <v>146</v>
      </c>
      <c r="K181" s="10">
        <v>178</v>
      </c>
      <c r="L181" s="10">
        <v>176</v>
      </c>
      <c r="M181" s="10">
        <v>141</v>
      </c>
      <c r="N181" s="10">
        <v>145</v>
      </c>
      <c r="O181" s="10">
        <v>139</v>
      </c>
      <c r="P181" s="10">
        <v>126</v>
      </c>
      <c r="Q181" s="10">
        <v>136</v>
      </c>
      <c r="R181" s="10">
        <v>141</v>
      </c>
      <c r="S181" s="10">
        <v>114</v>
      </c>
      <c r="T181" s="10">
        <v>91.3</v>
      </c>
      <c r="U181" s="41"/>
    </row>
    <row r="182" spans="1:21" ht="12.75">
      <c r="A182" s="31" t="s">
        <v>1127</v>
      </c>
      <c r="B182" s="19">
        <v>336</v>
      </c>
      <c r="C182" s="10">
        <v>220</v>
      </c>
      <c r="D182" s="10">
        <v>146</v>
      </c>
      <c r="E182" s="10">
        <v>76.5</v>
      </c>
      <c r="F182" s="10">
        <v>51.6</v>
      </c>
      <c r="G182" s="10">
        <v>36.8</v>
      </c>
      <c r="H182" s="58">
        <v>33</v>
      </c>
      <c r="I182" s="10">
        <v>23.8</v>
      </c>
      <c r="J182" s="10">
        <v>29.9</v>
      </c>
      <c r="K182" s="10">
        <v>32.9</v>
      </c>
      <c r="L182" s="58">
        <v>37</v>
      </c>
      <c r="M182" s="10">
        <v>42.2</v>
      </c>
      <c r="N182" s="10">
        <v>47.4</v>
      </c>
      <c r="O182" s="10">
        <v>46.4</v>
      </c>
      <c r="P182" s="10">
        <v>47.2</v>
      </c>
      <c r="Q182" s="10">
        <v>57.3</v>
      </c>
      <c r="R182" s="10">
        <v>54.2</v>
      </c>
      <c r="S182" s="10">
        <v>56.5</v>
      </c>
      <c r="T182" s="10">
        <v>57.5</v>
      </c>
      <c r="U182" s="41"/>
    </row>
    <row r="183" spans="1:26" ht="14.25">
      <c r="A183" s="406" t="s">
        <v>1062</v>
      </c>
      <c r="B183" s="406"/>
      <c r="C183" s="406"/>
      <c r="D183" s="406"/>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row>
    <row r="184" spans="1:26" ht="15" customHeight="1">
      <c r="A184" s="31" t="s">
        <v>1124</v>
      </c>
      <c r="B184" s="221"/>
      <c r="C184" s="221"/>
      <c r="D184" s="221"/>
      <c r="E184" s="221"/>
      <c r="F184" s="221"/>
      <c r="G184" s="221"/>
      <c r="H184" s="221"/>
      <c r="I184" s="221"/>
      <c r="J184" s="221"/>
      <c r="K184" s="221"/>
      <c r="L184" s="221"/>
      <c r="M184" s="221"/>
      <c r="N184" s="221"/>
      <c r="O184" s="221"/>
      <c r="P184" s="221"/>
      <c r="Q184" s="221"/>
      <c r="R184" s="221"/>
      <c r="S184" s="10"/>
      <c r="T184" s="10">
        <v>1453</v>
      </c>
      <c r="U184" s="10">
        <v>1542</v>
      </c>
      <c r="V184" s="7">
        <v>1237</v>
      </c>
      <c r="W184" s="10">
        <v>1389</v>
      </c>
      <c r="X184" s="10">
        <v>1311</v>
      </c>
      <c r="Y184" s="10">
        <v>1231</v>
      </c>
      <c r="Z184" s="10">
        <v>1121</v>
      </c>
    </row>
    <row r="185" spans="1:26" ht="13.5" customHeight="1">
      <c r="A185" s="31" t="s">
        <v>1125</v>
      </c>
      <c r="B185" s="221"/>
      <c r="C185" s="221"/>
      <c r="D185" s="221"/>
      <c r="E185" s="221"/>
      <c r="F185" s="221"/>
      <c r="G185" s="221"/>
      <c r="H185" s="221"/>
      <c r="I185" s="221"/>
      <c r="J185" s="221"/>
      <c r="K185" s="221"/>
      <c r="L185" s="221"/>
      <c r="M185" s="221"/>
      <c r="N185" s="221"/>
      <c r="O185" s="221"/>
      <c r="P185" s="221"/>
      <c r="Q185" s="221"/>
      <c r="R185" s="221"/>
      <c r="S185" s="10"/>
      <c r="T185" s="10">
        <v>17.9</v>
      </c>
      <c r="U185" s="10">
        <v>20.7</v>
      </c>
      <c r="V185" s="10">
        <v>19.3</v>
      </c>
      <c r="W185" s="10">
        <v>14.1</v>
      </c>
      <c r="X185" s="10">
        <v>12.8</v>
      </c>
      <c r="Y185" s="10">
        <v>11.7</v>
      </c>
      <c r="Z185" s="18">
        <v>11</v>
      </c>
    </row>
    <row r="186" spans="1:26" ht="25.5">
      <c r="A186" s="31" t="s">
        <v>1128</v>
      </c>
      <c r="B186" s="221"/>
      <c r="C186" s="221"/>
      <c r="D186" s="221"/>
      <c r="E186" s="221"/>
      <c r="F186" s="221"/>
      <c r="G186" s="221"/>
      <c r="H186" s="221"/>
      <c r="I186" s="221"/>
      <c r="J186" s="221"/>
      <c r="K186" s="221"/>
      <c r="L186" s="221"/>
      <c r="M186" s="221"/>
      <c r="N186" s="221"/>
      <c r="O186" s="221"/>
      <c r="P186" s="221"/>
      <c r="Q186" s="221"/>
      <c r="R186" s="221"/>
      <c r="S186" s="10"/>
      <c r="T186" s="10">
        <v>109</v>
      </c>
      <c r="U186" s="10">
        <v>115</v>
      </c>
      <c r="V186" s="10">
        <v>100</v>
      </c>
      <c r="W186" s="10">
        <v>144</v>
      </c>
      <c r="X186" s="10">
        <v>207</v>
      </c>
      <c r="Y186" s="10">
        <v>208</v>
      </c>
      <c r="Z186" s="10">
        <v>285</v>
      </c>
    </row>
    <row r="187" spans="1:22" ht="29.25" customHeight="1">
      <c r="A187" s="30" t="s">
        <v>1129</v>
      </c>
      <c r="B187" s="221"/>
      <c r="C187" s="221"/>
      <c r="D187" s="221"/>
      <c r="E187" s="221"/>
      <c r="F187" s="221"/>
      <c r="G187" s="221"/>
      <c r="H187" s="221"/>
      <c r="I187" s="221"/>
      <c r="J187" s="221"/>
      <c r="K187" s="221"/>
      <c r="L187" s="221"/>
      <c r="M187" s="221"/>
      <c r="N187" s="221"/>
      <c r="O187" s="221"/>
      <c r="P187" s="221"/>
      <c r="Q187" s="221"/>
      <c r="R187" s="221"/>
      <c r="S187" s="10"/>
      <c r="T187" s="10"/>
      <c r="U187" s="10"/>
      <c r="V187" s="7"/>
    </row>
    <row r="188" spans="1:26" ht="12.75" customHeight="1">
      <c r="A188" s="406" t="s">
        <v>1003</v>
      </c>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row>
    <row r="189" spans="1:23" ht="16.5" customHeight="1">
      <c r="A189" s="17" t="s">
        <v>1367</v>
      </c>
      <c r="B189" s="19">
        <v>1086</v>
      </c>
      <c r="C189" s="19">
        <v>743</v>
      </c>
      <c r="D189" s="19">
        <v>329</v>
      </c>
      <c r="E189" s="19">
        <v>131</v>
      </c>
      <c r="F189" s="19">
        <v>84.8</v>
      </c>
      <c r="G189" s="19">
        <v>86.7</v>
      </c>
      <c r="H189" s="19">
        <v>76.1</v>
      </c>
      <c r="I189" s="19">
        <v>41</v>
      </c>
      <c r="J189" s="19">
        <v>52.1</v>
      </c>
      <c r="K189" s="19">
        <v>96.4</v>
      </c>
      <c r="L189" s="19">
        <v>104</v>
      </c>
      <c r="M189" s="19">
        <v>86</v>
      </c>
      <c r="N189" s="19">
        <v>67.9</v>
      </c>
      <c r="O189" s="19">
        <v>67.3</v>
      </c>
      <c r="P189" s="19">
        <v>57.2</v>
      </c>
      <c r="Q189" s="19">
        <v>75.5</v>
      </c>
      <c r="R189" s="19">
        <v>74.3</v>
      </c>
      <c r="S189" s="19">
        <v>66.5</v>
      </c>
      <c r="T189" s="19">
        <v>55.1</v>
      </c>
      <c r="U189" s="1"/>
      <c r="V189" s="1"/>
      <c r="W189" s="1"/>
    </row>
    <row r="190" spans="1:23" ht="15.75" customHeight="1">
      <c r="A190" s="17" t="s">
        <v>1368</v>
      </c>
      <c r="B190" s="19">
        <v>4201</v>
      </c>
      <c r="C190" s="19">
        <v>3734</v>
      </c>
      <c r="D190" s="19">
        <v>2854</v>
      </c>
      <c r="E190" s="19">
        <v>1161</v>
      </c>
      <c r="F190" s="19">
        <v>900</v>
      </c>
      <c r="G190" s="19">
        <v>649</v>
      </c>
      <c r="H190" s="19">
        <v>525</v>
      </c>
      <c r="I190" s="19">
        <v>390</v>
      </c>
      <c r="J190" s="19">
        <v>786</v>
      </c>
      <c r="K190" s="19">
        <v>805</v>
      </c>
      <c r="L190" s="19">
        <v>1030</v>
      </c>
      <c r="M190" s="19">
        <v>1182</v>
      </c>
      <c r="N190" s="19">
        <v>1459</v>
      </c>
      <c r="O190" s="19">
        <v>1534</v>
      </c>
      <c r="P190" s="19">
        <v>1491</v>
      </c>
      <c r="Q190" s="19">
        <v>2014</v>
      </c>
      <c r="R190" s="19">
        <v>2018</v>
      </c>
      <c r="S190" s="19">
        <v>1927</v>
      </c>
      <c r="T190" s="19">
        <v>1883</v>
      </c>
      <c r="U190" s="1"/>
      <c r="V190" s="1"/>
      <c r="W190" s="1"/>
    </row>
    <row r="191" spans="1:23" ht="16.5" customHeight="1">
      <c r="A191" s="17" t="s">
        <v>1130</v>
      </c>
      <c r="B191" s="19">
        <v>544</v>
      </c>
      <c r="C191" s="19">
        <v>352</v>
      </c>
      <c r="D191" s="19">
        <v>173</v>
      </c>
      <c r="E191" s="19">
        <v>68.1</v>
      </c>
      <c r="F191" s="19">
        <v>53.6</v>
      </c>
      <c r="G191" s="19">
        <v>96.5</v>
      </c>
      <c r="H191" s="19">
        <v>68.6</v>
      </c>
      <c r="I191" s="19">
        <v>49.1</v>
      </c>
      <c r="J191" s="19">
        <v>125</v>
      </c>
      <c r="K191" s="19">
        <v>130</v>
      </c>
      <c r="L191" s="19">
        <v>77.4</v>
      </c>
      <c r="M191" s="19">
        <v>88.9</v>
      </c>
      <c r="N191" s="19">
        <v>127</v>
      </c>
      <c r="O191" s="19">
        <v>125</v>
      </c>
      <c r="P191" s="19">
        <v>113</v>
      </c>
      <c r="Q191" s="19">
        <v>110</v>
      </c>
      <c r="R191" s="19">
        <v>88.2</v>
      </c>
      <c r="S191" s="19">
        <v>68.3</v>
      </c>
      <c r="T191" s="19">
        <v>50.7</v>
      </c>
      <c r="U191" s="1"/>
      <c r="V191" s="1"/>
      <c r="W191" s="1"/>
    </row>
    <row r="192" spans="1:23" ht="12.75" customHeight="1">
      <c r="A192" s="31" t="s">
        <v>1127</v>
      </c>
      <c r="B192" s="19">
        <v>336</v>
      </c>
      <c r="C192" s="10">
        <v>220</v>
      </c>
      <c r="D192" s="10">
        <v>146</v>
      </c>
      <c r="E192" s="10">
        <v>76.5</v>
      </c>
      <c r="F192" s="10">
        <v>51.6</v>
      </c>
      <c r="G192" s="10">
        <v>36.8</v>
      </c>
      <c r="H192" s="58">
        <v>33</v>
      </c>
      <c r="I192" s="10">
        <v>23.8</v>
      </c>
      <c r="J192" s="10">
        <v>29.9</v>
      </c>
      <c r="K192" s="10">
        <v>32.9</v>
      </c>
      <c r="L192" s="58">
        <v>37</v>
      </c>
      <c r="M192" s="10">
        <v>42.2</v>
      </c>
      <c r="N192" s="10">
        <v>47.4</v>
      </c>
      <c r="O192" s="10">
        <v>46.4</v>
      </c>
      <c r="P192" s="10">
        <v>47.2</v>
      </c>
      <c r="Q192" s="10">
        <v>57.3</v>
      </c>
      <c r="R192" s="10">
        <v>54.2</v>
      </c>
      <c r="S192" s="10">
        <v>56.5</v>
      </c>
      <c r="T192" s="10">
        <v>57.5</v>
      </c>
      <c r="U192" s="1"/>
      <c r="V192" s="1"/>
      <c r="W192" s="1"/>
    </row>
    <row r="193" spans="1:26" ht="12.75" customHeight="1">
      <c r="A193" s="406" t="s">
        <v>1062</v>
      </c>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row>
    <row r="194" spans="1:26" ht="12.75" customHeight="1">
      <c r="A194" s="17" t="s">
        <v>1369</v>
      </c>
      <c r="B194" s="221"/>
      <c r="C194" s="221"/>
      <c r="D194" s="221"/>
      <c r="E194" s="221"/>
      <c r="F194" s="221"/>
      <c r="G194" s="221"/>
      <c r="H194" s="221"/>
      <c r="I194" s="221"/>
      <c r="J194" s="221"/>
      <c r="K194" s="221"/>
      <c r="L194" s="221"/>
      <c r="M194" s="221"/>
      <c r="N194" s="221"/>
      <c r="O194" s="221"/>
      <c r="P194" s="221"/>
      <c r="Q194" s="221"/>
      <c r="R194" s="221"/>
      <c r="S194" s="221"/>
      <c r="T194" s="19">
        <v>55.1</v>
      </c>
      <c r="U194" s="19">
        <v>52.4</v>
      </c>
      <c r="V194" s="19">
        <v>41.6</v>
      </c>
      <c r="W194" s="10">
        <v>41.3</v>
      </c>
      <c r="X194" s="10">
        <v>22.8</v>
      </c>
      <c r="Y194" s="58">
        <v>19</v>
      </c>
      <c r="Z194" s="7">
        <v>6.5</v>
      </c>
    </row>
    <row r="195" spans="1:26" ht="16.5" customHeight="1">
      <c r="A195" s="17" t="s">
        <v>1370</v>
      </c>
      <c r="B195" s="221"/>
      <c r="C195" s="221"/>
      <c r="D195" s="221"/>
      <c r="E195" s="221"/>
      <c r="F195" s="221"/>
      <c r="G195" s="221"/>
      <c r="H195" s="221"/>
      <c r="I195" s="221"/>
      <c r="J195" s="221"/>
      <c r="K195" s="221"/>
      <c r="L195" s="221"/>
      <c r="M195" s="221"/>
      <c r="N195" s="221"/>
      <c r="O195" s="221"/>
      <c r="P195" s="221"/>
      <c r="Q195" s="221"/>
      <c r="R195" s="221"/>
      <c r="S195" s="221"/>
      <c r="T195" s="19">
        <v>1920</v>
      </c>
      <c r="U195" s="19">
        <v>2689</v>
      </c>
      <c r="V195" s="19">
        <v>2659</v>
      </c>
      <c r="W195" s="10">
        <v>2419</v>
      </c>
      <c r="X195" s="10">
        <v>2223</v>
      </c>
      <c r="Y195" s="19">
        <v>1990</v>
      </c>
      <c r="Z195" s="7">
        <v>1941</v>
      </c>
    </row>
    <row r="196" spans="1:26" ht="14.25">
      <c r="A196" s="17" t="s">
        <v>1131</v>
      </c>
      <c r="B196" s="221"/>
      <c r="C196" s="221"/>
      <c r="D196" s="221"/>
      <c r="E196" s="221"/>
      <c r="F196" s="221"/>
      <c r="G196" s="221"/>
      <c r="H196" s="221"/>
      <c r="I196" s="221"/>
      <c r="J196" s="221"/>
      <c r="K196" s="221"/>
      <c r="L196" s="221"/>
      <c r="M196" s="221"/>
      <c r="N196" s="221"/>
      <c r="O196" s="221"/>
      <c r="P196" s="221"/>
      <c r="Q196" s="221"/>
      <c r="R196" s="221"/>
      <c r="S196" s="10"/>
      <c r="T196" s="19">
        <v>50.7</v>
      </c>
      <c r="U196" s="19">
        <v>63.3</v>
      </c>
      <c r="V196" s="11">
        <v>68.2</v>
      </c>
      <c r="W196" s="10">
        <v>50.2</v>
      </c>
      <c r="X196" s="10">
        <v>50.3</v>
      </c>
      <c r="Y196" s="10">
        <v>36.4</v>
      </c>
      <c r="Z196" s="7">
        <v>30.1</v>
      </c>
    </row>
    <row r="197" spans="1:26" ht="14.25">
      <c r="A197" s="5" t="s">
        <v>1127</v>
      </c>
      <c r="B197" s="221"/>
      <c r="C197" s="221"/>
      <c r="D197" s="221"/>
      <c r="E197" s="221"/>
      <c r="F197" s="221"/>
      <c r="G197" s="221"/>
      <c r="H197" s="221"/>
      <c r="I197" s="221"/>
      <c r="J197" s="221"/>
      <c r="K197" s="221"/>
      <c r="L197" s="221"/>
      <c r="M197" s="221"/>
      <c r="N197" s="221"/>
      <c r="O197" s="221"/>
      <c r="P197" s="221"/>
      <c r="Q197" s="221"/>
      <c r="R197" s="221"/>
      <c r="S197" s="10"/>
      <c r="T197" s="10">
        <v>82.7</v>
      </c>
      <c r="U197" s="10">
        <v>103</v>
      </c>
      <c r="V197" s="11">
        <v>110</v>
      </c>
      <c r="W197" s="10">
        <v>103</v>
      </c>
      <c r="X197" s="10">
        <v>118</v>
      </c>
      <c r="Y197" s="10">
        <v>109</v>
      </c>
      <c r="Z197" s="7">
        <v>91.7</v>
      </c>
    </row>
    <row r="198" spans="1:21" ht="14.25" customHeight="1">
      <c r="A198" s="91" t="s">
        <v>1132</v>
      </c>
      <c r="B198" s="10"/>
      <c r="C198" s="10"/>
      <c r="D198" s="10"/>
      <c r="E198" s="10"/>
      <c r="F198" s="10"/>
      <c r="G198" s="58"/>
      <c r="H198" s="10"/>
      <c r="I198" s="10"/>
      <c r="J198" s="10"/>
      <c r="K198" s="58"/>
      <c r="L198" s="10"/>
      <c r="M198" s="10"/>
      <c r="N198" s="10"/>
      <c r="O198" s="10"/>
      <c r="P198" s="10"/>
      <c r="Q198" s="10"/>
      <c r="R198" s="10"/>
      <c r="T198" s="41"/>
      <c r="U198" s="41"/>
    </row>
    <row r="199" spans="1:26" ht="14.25">
      <c r="A199" s="406" t="s">
        <v>1003</v>
      </c>
      <c r="B199" s="406"/>
      <c r="C199" s="406"/>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row>
    <row r="200" spans="1:21" ht="12.75">
      <c r="A200" s="31" t="s">
        <v>1133</v>
      </c>
      <c r="B200" s="19">
        <v>65772.6</v>
      </c>
      <c r="C200" s="10">
        <v>53367.3</v>
      </c>
      <c r="D200" s="10">
        <v>40892</v>
      </c>
      <c r="E200" s="10">
        <v>30723.9</v>
      </c>
      <c r="F200" s="10">
        <v>26465.3</v>
      </c>
      <c r="G200" s="10">
        <v>21913.1</v>
      </c>
      <c r="H200" s="10">
        <v>19622.2</v>
      </c>
      <c r="I200" s="10">
        <v>18536.8</v>
      </c>
      <c r="J200" s="10">
        <v>19163.8</v>
      </c>
      <c r="K200" s="10">
        <v>20003.3</v>
      </c>
      <c r="L200" s="10">
        <v>19045.1</v>
      </c>
      <c r="M200" s="10">
        <v>18590.3</v>
      </c>
      <c r="N200" s="10">
        <v>20154.5</v>
      </c>
      <c r="O200" s="10">
        <v>21214</v>
      </c>
      <c r="P200" s="10">
        <v>22033.5</v>
      </c>
      <c r="Q200" s="10">
        <v>22193.7</v>
      </c>
      <c r="R200" s="10">
        <v>24257.8</v>
      </c>
      <c r="S200" s="10">
        <v>21617.8</v>
      </c>
      <c r="T200" s="10">
        <v>18993.3</v>
      </c>
      <c r="U200" s="41"/>
    </row>
    <row r="201" spans="1:21" ht="12.75">
      <c r="A201" s="31" t="s">
        <v>1134</v>
      </c>
      <c r="B201" s="19">
        <v>1519.7</v>
      </c>
      <c r="C201" s="19">
        <v>1268.2</v>
      </c>
      <c r="D201" s="10">
        <v>1042.2</v>
      </c>
      <c r="E201" s="10">
        <v>889.5</v>
      </c>
      <c r="F201" s="10">
        <v>939.2</v>
      </c>
      <c r="G201" s="10">
        <v>971.8</v>
      </c>
      <c r="H201" s="10">
        <v>943</v>
      </c>
      <c r="I201" s="10">
        <v>1101.8</v>
      </c>
      <c r="J201" s="10">
        <v>1324</v>
      </c>
      <c r="K201" s="10">
        <v>1484.4</v>
      </c>
      <c r="L201" s="10">
        <v>1589.7</v>
      </c>
      <c r="M201" s="10">
        <v>1821.4</v>
      </c>
      <c r="N201" s="10">
        <v>1977.6</v>
      </c>
      <c r="O201" s="10">
        <v>2247.7</v>
      </c>
      <c r="P201" s="10">
        <v>2555.6</v>
      </c>
      <c r="Q201" s="10">
        <v>2615.2</v>
      </c>
      <c r="R201" s="10">
        <v>2776.8</v>
      </c>
      <c r="S201" s="10">
        <v>2592</v>
      </c>
      <c r="T201" s="10">
        <v>2128.3</v>
      </c>
      <c r="U201" s="41"/>
    </row>
    <row r="202" spans="1:21" ht="12.75">
      <c r="A202" s="31" t="s">
        <v>1135</v>
      </c>
      <c r="B202" s="19">
        <v>5409.4</v>
      </c>
      <c r="C202" s="10">
        <v>4522.4</v>
      </c>
      <c r="D202" s="10">
        <v>3940.8</v>
      </c>
      <c r="E202" s="10">
        <v>2625.5</v>
      </c>
      <c r="F202" s="10">
        <v>2205.6</v>
      </c>
      <c r="G202" s="10">
        <v>1471.6</v>
      </c>
      <c r="H202" s="10">
        <v>1490</v>
      </c>
      <c r="I202" s="10">
        <v>1567.9</v>
      </c>
      <c r="J202" s="10">
        <v>1986.5</v>
      </c>
      <c r="K202" s="10">
        <v>2334.8</v>
      </c>
      <c r="L202" s="10">
        <v>2545</v>
      </c>
      <c r="M202" s="10">
        <v>2743.7</v>
      </c>
      <c r="N202" s="10">
        <v>3203.7</v>
      </c>
      <c r="O202" s="10">
        <v>3637.7</v>
      </c>
      <c r="P202" s="10">
        <v>3929.9</v>
      </c>
      <c r="Q202" s="10">
        <v>4717.5</v>
      </c>
      <c r="R202" s="10">
        <v>5500.8</v>
      </c>
      <c r="S202" s="10">
        <v>5750.7</v>
      </c>
      <c r="T202" s="10">
        <v>4599.5</v>
      </c>
      <c r="U202" s="41"/>
    </row>
    <row r="203" spans="1:21" ht="12.75">
      <c r="A203" s="31" t="s">
        <v>1136</v>
      </c>
      <c r="B203" s="19">
        <v>474.1</v>
      </c>
      <c r="C203" s="10">
        <v>426.5</v>
      </c>
      <c r="D203" s="10">
        <v>362.1</v>
      </c>
      <c r="E203" s="10">
        <v>239.8</v>
      </c>
      <c r="F203" s="10">
        <v>233.9</v>
      </c>
      <c r="G203" s="10">
        <v>183.8</v>
      </c>
      <c r="H203" s="10">
        <v>197.4</v>
      </c>
      <c r="I203" s="10">
        <v>194.2</v>
      </c>
      <c r="J203" s="10">
        <v>242.7</v>
      </c>
      <c r="K203" s="10">
        <v>278.1</v>
      </c>
      <c r="L203" s="10">
        <v>283.1</v>
      </c>
      <c r="M203" s="10">
        <v>310.3</v>
      </c>
      <c r="N203" s="10">
        <v>324.5</v>
      </c>
      <c r="O203" s="58">
        <v>348</v>
      </c>
      <c r="P203" s="58">
        <v>413</v>
      </c>
      <c r="Q203" s="10">
        <v>439.2</v>
      </c>
      <c r="R203" s="10">
        <v>480.6</v>
      </c>
      <c r="S203" s="10">
        <v>479.2</v>
      </c>
      <c r="T203" s="10">
        <v>372.9</v>
      </c>
      <c r="U203" s="41"/>
    </row>
    <row r="204" spans="1:26" ht="14.25">
      <c r="A204" s="406" t="s">
        <v>1062</v>
      </c>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row>
    <row r="205" spans="1:26" ht="38.25">
      <c r="A205" s="31" t="s">
        <v>1137</v>
      </c>
      <c r="B205" s="221"/>
      <c r="C205" s="221"/>
      <c r="D205" s="221"/>
      <c r="E205" s="221"/>
      <c r="F205" s="221"/>
      <c r="G205" s="221"/>
      <c r="H205" s="221"/>
      <c r="I205" s="221"/>
      <c r="J205" s="221"/>
      <c r="K205" s="221"/>
      <c r="L205" s="221"/>
      <c r="M205" s="221"/>
      <c r="N205" s="221"/>
      <c r="O205" s="221"/>
      <c r="P205" s="221"/>
      <c r="Q205" s="221"/>
      <c r="R205" s="221"/>
      <c r="S205" s="221"/>
      <c r="T205" s="10">
        <v>18326.2</v>
      </c>
      <c r="U205" s="10">
        <v>21774.4</v>
      </c>
      <c r="V205" s="7">
        <v>22548.3</v>
      </c>
      <c r="W205" s="7">
        <v>21096.9</v>
      </c>
      <c r="X205" s="7">
        <v>21695.7</v>
      </c>
      <c r="Y205" s="7">
        <v>21468.6</v>
      </c>
      <c r="Z205" s="7">
        <v>22002.1</v>
      </c>
    </row>
    <row r="206" spans="1:26" ht="25.5">
      <c r="A206" s="5" t="s">
        <v>1138</v>
      </c>
      <c r="B206" s="221"/>
      <c r="C206" s="221"/>
      <c r="D206" s="221"/>
      <c r="E206" s="221"/>
      <c r="F206" s="221"/>
      <c r="G206" s="221"/>
      <c r="H206" s="221"/>
      <c r="I206" s="221"/>
      <c r="J206" s="221"/>
      <c r="K206" s="221"/>
      <c r="L206" s="221"/>
      <c r="M206" s="221"/>
      <c r="N206" s="221"/>
      <c r="O206" s="221"/>
      <c r="P206" s="221"/>
      <c r="Q206" s="221"/>
      <c r="R206" s="221"/>
      <c r="S206" s="221"/>
      <c r="T206" s="10">
        <v>2120.8</v>
      </c>
      <c r="U206" s="10">
        <v>2696.7</v>
      </c>
      <c r="V206" s="7">
        <v>3063</v>
      </c>
      <c r="W206" s="7">
        <v>3200.5</v>
      </c>
      <c r="X206" s="7">
        <v>3328.9</v>
      </c>
      <c r="Y206" s="7">
        <v>3568.6</v>
      </c>
      <c r="Z206" s="7">
        <v>3657.5</v>
      </c>
    </row>
    <row r="207" spans="1:26" ht="38.25">
      <c r="A207" s="31" t="s">
        <v>1139</v>
      </c>
      <c r="B207" s="221"/>
      <c r="C207" s="221"/>
      <c r="D207" s="221"/>
      <c r="E207" s="221"/>
      <c r="F207" s="221"/>
      <c r="G207" s="221"/>
      <c r="H207" s="221"/>
      <c r="I207" s="221"/>
      <c r="J207" s="221"/>
      <c r="K207" s="221"/>
      <c r="L207" s="221"/>
      <c r="M207" s="221"/>
      <c r="N207" s="221"/>
      <c r="O207" s="221"/>
      <c r="P207" s="221"/>
      <c r="Q207" s="221"/>
      <c r="R207" s="221"/>
      <c r="S207" s="221"/>
      <c r="T207" s="10">
        <v>4604.9</v>
      </c>
      <c r="U207" s="10">
        <v>5467.1</v>
      </c>
      <c r="V207" s="7">
        <v>6530.9</v>
      </c>
      <c r="W207" s="7">
        <v>6778.4</v>
      </c>
      <c r="X207" s="7">
        <v>6638.3</v>
      </c>
      <c r="Y207" s="7">
        <v>6821.7</v>
      </c>
      <c r="Z207" s="7">
        <v>7207</v>
      </c>
    </row>
    <row r="208" spans="1:26" ht="25.5" customHeight="1">
      <c r="A208" s="31" t="s">
        <v>1140</v>
      </c>
      <c r="B208" s="221"/>
      <c r="C208" s="221"/>
      <c r="D208" s="221"/>
      <c r="E208" s="221"/>
      <c r="F208" s="221"/>
      <c r="G208" s="221"/>
      <c r="H208" s="221"/>
      <c r="I208" s="221"/>
      <c r="J208" s="221"/>
      <c r="K208" s="221"/>
      <c r="L208" s="221"/>
      <c r="M208" s="221"/>
      <c r="N208" s="221"/>
      <c r="O208" s="221"/>
      <c r="P208" s="221"/>
      <c r="Q208" s="221"/>
      <c r="R208" s="221"/>
      <c r="S208" s="221"/>
      <c r="T208" s="10">
        <v>372.9</v>
      </c>
      <c r="U208" s="10">
        <v>404.2</v>
      </c>
      <c r="V208" s="18">
        <v>464.2</v>
      </c>
      <c r="W208" s="7">
        <v>469</v>
      </c>
      <c r="X208" s="7">
        <v>427.4</v>
      </c>
      <c r="Y208" s="7">
        <v>468.7</v>
      </c>
      <c r="Z208" s="7">
        <v>502.4</v>
      </c>
    </row>
    <row r="209" spans="1:22" ht="30" customHeight="1">
      <c r="A209" s="91" t="s">
        <v>1141</v>
      </c>
      <c r="C209" s="10"/>
      <c r="D209" s="10"/>
      <c r="E209" s="10"/>
      <c r="F209" s="10"/>
      <c r="G209" s="10"/>
      <c r="H209" s="10"/>
      <c r="I209" s="10"/>
      <c r="J209" s="10"/>
      <c r="K209" s="10"/>
      <c r="L209" s="10"/>
      <c r="M209" s="10"/>
      <c r="N209" s="10"/>
      <c r="O209" s="10"/>
      <c r="P209" s="10"/>
      <c r="Q209" s="10"/>
      <c r="R209" s="10"/>
      <c r="S209" s="10"/>
      <c r="T209" s="116"/>
      <c r="U209" s="41"/>
      <c r="V209" s="48"/>
    </row>
    <row r="210" spans="1:26" ht="14.25">
      <c r="A210" s="406" t="s">
        <v>1003</v>
      </c>
      <c r="B210" s="406"/>
      <c r="C210" s="406"/>
      <c r="D210" s="406"/>
      <c r="E210" s="406"/>
      <c r="F210" s="406"/>
      <c r="G210" s="406"/>
      <c r="H210" s="406"/>
      <c r="I210" s="406"/>
      <c r="J210" s="406"/>
      <c r="K210" s="406"/>
      <c r="L210" s="406"/>
      <c r="M210" s="406"/>
      <c r="N210" s="406"/>
      <c r="O210" s="406"/>
      <c r="P210" s="406"/>
      <c r="Q210" s="406"/>
      <c r="R210" s="406"/>
      <c r="S210" s="406"/>
      <c r="T210" s="406"/>
      <c r="U210" s="406"/>
      <c r="V210" s="406"/>
      <c r="W210" s="406"/>
      <c r="X210" s="406"/>
      <c r="Y210" s="406"/>
      <c r="Z210" s="406"/>
    </row>
    <row r="211" spans="1:22" ht="12.75" customHeight="1">
      <c r="A211" s="17" t="s">
        <v>1142</v>
      </c>
      <c r="B211" s="19">
        <v>6400</v>
      </c>
      <c r="C211" s="19">
        <v>5676</v>
      </c>
      <c r="D211" s="19">
        <v>4403</v>
      </c>
      <c r="E211" s="19">
        <v>3314</v>
      </c>
      <c r="F211" s="19">
        <v>4197</v>
      </c>
      <c r="G211" s="19">
        <v>3075</v>
      </c>
      <c r="H211" s="19">
        <v>3164</v>
      </c>
      <c r="I211" s="19">
        <v>3210</v>
      </c>
      <c r="J211" s="19">
        <v>4225</v>
      </c>
      <c r="K211" s="19">
        <v>4960</v>
      </c>
      <c r="L211" s="19">
        <v>5272</v>
      </c>
      <c r="M211" s="19">
        <v>5579</v>
      </c>
      <c r="N211" s="19">
        <v>5764</v>
      </c>
      <c r="O211" s="19">
        <v>5922</v>
      </c>
      <c r="P211" s="19">
        <v>6001</v>
      </c>
      <c r="Q211" s="19">
        <v>6008</v>
      </c>
      <c r="R211" s="19">
        <v>5973</v>
      </c>
      <c r="S211" s="19">
        <v>5913</v>
      </c>
      <c r="T211" s="19">
        <v>5487</v>
      </c>
      <c r="U211" s="10"/>
      <c r="V211" s="10"/>
    </row>
    <row r="212" spans="1:22" ht="12.75">
      <c r="A212" s="31" t="s">
        <v>1143</v>
      </c>
      <c r="B212" s="19">
        <v>4764.7</v>
      </c>
      <c r="C212" s="10">
        <v>3608.1</v>
      </c>
      <c r="D212" s="10">
        <v>2884.5</v>
      </c>
      <c r="E212" s="10">
        <v>2216.1</v>
      </c>
      <c r="F212" s="10">
        <v>2772.6</v>
      </c>
      <c r="G212" s="10">
        <v>2302</v>
      </c>
      <c r="H212" s="10">
        <v>2225.8</v>
      </c>
      <c r="I212" s="10">
        <v>2453.1</v>
      </c>
      <c r="J212" s="10">
        <v>2968.4</v>
      </c>
      <c r="K212" s="10">
        <v>3326.4</v>
      </c>
      <c r="L212" s="10">
        <v>3442.3</v>
      </c>
      <c r="M212" s="10">
        <v>3551.8</v>
      </c>
      <c r="N212" s="10">
        <v>3681.6</v>
      </c>
      <c r="O212" s="10">
        <v>3903.2</v>
      </c>
      <c r="P212" s="10">
        <v>4001</v>
      </c>
      <c r="Q212" s="10">
        <v>4037.9</v>
      </c>
      <c r="R212" s="10">
        <v>4083.9</v>
      </c>
      <c r="S212" s="10">
        <v>4006.5</v>
      </c>
      <c r="T212" s="10">
        <v>3937.4</v>
      </c>
      <c r="V212" s="48"/>
    </row>
    <row r="213" spans="1:22" ht="12.75">
      <c r="A213" s="17" t="s">
        <v>1144</v>
      </c>
      <c r="B213" s="19">
        <v>2619.2</v>
      </c>
      <c r="C213" s="19">
        <v>2156.7</v>
      </c>
      <c r="D213" s="19">
        <v>1606.6</v>
      </c>
      <c r="E213" s="19">
        <v>1195.6</v>
      </c>
      <c r="F213" s="19">
        <v>1300.6</v>
      </c>
      <c r="G213" s="19">
        <v>921.8</v>
      </c>
      <c r="H213" s="19">
        <v>1113.5</v>
      </c>
      <c r="I213" s="19">
        <v>1143.5</v>
      </c>
      <c r="J213" s="19">
        <v>1579</v>
      </c>
      <c r="K213" s="19">
        <v>1985.5</v>
      </c>
      <c r="L213" s="19">
        <v>2183.1</v>
      </c>
      <c r="M213" s="19">
        <v>2427.8</v>
      </c>
      <c r="N213" s="19">
        <v>2695.5</v>
      </c>
      <c r="O213" s="19">
        <v>2926.5</v>
      </c>
      <c r="P213" s="19">
        <v>3124.6</v>
      </c>
      <c r="Q213" s="19">
        <v>3396</v>
      </c>
      <c r="R213" s="19">
        <v>3497.5</v>
      </c>
      <c r="S213" s="19">
        <v>3695.7</v>
      </c>
      <c r="T213" s="10">
        <v>3457.9</v>
      </c>
      <c r="V213" s="48"/>
    </row>
    <row r="214" spans="1:26" ht="14.25">
      <c r="A214" s="406" t="s">
        <v>1062</v>
      </c>
      <c r="B214" s="406"/>
      <c r="C214" s="406"/>
      <c r="D214" s="406"/>
      <c r="E214" s="406"/>
      <c r="F214" s="406"/>
      <c r="G214" s="406"/>
      <c r="H214" s="406"/>
      <c r="I214" s="406"/>
      <c r="J214" s="406"/>
      <c r="K214" s="406"/>
      <c r="L214" s="406"/>
      <c r="M214" s="406"/>
      <c r="N214" s="406"/>
      <c r="O214" s="406"/>
      <c r="P214" s="406"/>
      <c r="Q214" s="406"/>
      <c r="R214" s="406"/>
      <c r="S214" s="406"/>
      <c r="T214" s="406"/>
      <c r="U214" s="406"/>
      <c r="V214" s="406"/>
      <c r="W214" s="406"/>
      <c r="X214" s="406"/>
      <c r="Y214" s="406"/>
      <c r="Z214" s="406"/>
    </row>
    <row r="215" spans="1:26" ht="29.25" customHeight="1">
      <c r="A215" s="99" t="s">
        <v>1145</v>
      </c>
      <c r="B215" s="222"/>
      <c r="C215" s="222"/>
      <c r="D215" s="222"/>
      <c r="E215" s="222"/>
      <c r="F215" s="222"/>
      <c r="G215" s="222"/>
      <c r="H215" s="222"/>
      <c r="I215" s="222"/>
      <c r="J215" s="222"/>
      <c r="K215" s="222"/>
      <c r="L215" s="222"/>
      <c r="M215" s="222"/>
      <c r="N215" s="222"/>
      <c r="O215" s="222"/>
      <c r="P215" s="222"/>
      <c r="Q215" s="222"/>
      <c r="R215" s="222"/>
      <c r="S215" s="222"/>
      <c r="T215" s="19">
        <v>7229</v>
      </c>
      <c r="U215" s="19">
        <v>7510</v>
      </c>
      <c r="V215" s="19">
        <v>7661</v>
      </c>
      <c r="W215" s="10">
        <v>7658</v>
      </c>
      <c r="X215" s="10">
        <v>7211</v>
      </c>
      <c r="Y215" s="10">
        <v>7537</v>
      </c>
      <c r="Z215" s="10">
        <v>7875</v>
      </c>
    </row>
    <row r="216" spans="1:26" ht="14.25">
      <c r="A216" s="31" t="s">
        <v>1143</v>
      </c>
      <c r="B216" s="222"/>
      <c r="C216" s="222"/>
      <c r="D216" s="222"/>
      <c r="E216" s="222"/>
      <c r="F216" s="222"/>
      <c r="G216" s="222"/>
      <c r="H216" s="222"/>
      <c r="I216" s="222"/>
      <c r="J216" s="222"/>
      <c r="K216" s="222"/>
      <c r="L216" s="222"/>
      <c r="M216" s="222"/>
      <c r="N216" s="222"/>
      <c r="O216" s="222"/>
      <c r="P216" s="222"/>
      <c r="Q216" s="222"/>
      <c r="R216" s="222"/>
      <c r="S216" s="222"/>
      <c r="T216" s="19">
        <v>4513</v>
      </c>
      <c r="U216" s="19">
        <v>4688</v>
      </c>
      <c r="V216" s="19">
        <v>4784</v>
      </c>
      <c r="W216" s="10">
        <v>4782</v>
      </c>
      <c r="X216" s="10">
        <v>4765</v>
      </c>
      <c r="Y216" s="10">
        <v>5051</v>
      </c>
      <c r="Z216" s="10">
        <v>5073</v>
      </c>
    </row>
    <row r="217" spans="1:26" ht="14.25">
      <c r="A217" s="17" t="s">
        <v>1144</v>
      </c>
      <c r="B217" s="222"/>
      <c r="C217" s="222"/>
      <c r="D217" s="222"/>
      <c r="E217" s="222"/>
      <c r="F217" s="222"/>
      <c r="G217" s="222"/>
      <c r="H217" s="222"/>
      <c r="I217" s="222"/>
      <c r="J217" s="222"/>
      <c r="K217" s="222"/>
      <c r="L217" s="222"/>
      <c r="M217" s="222"/>
      <c r="N217" s="222"/>
      <c r="O217" s="222"/>
      <c r="P217" s="222"/>
      <c r="Q217" s="222"/>
      <c r="R217" s="222"/>
      <c r="S217" s="222"/>
      <c r="T217" s="19">
        <v>2795</v>
      </c>
      <c r="U217" s="19">
        <v>2971</v>
      </c>
      <c r="V217" s="19">
        <v>2847</v>
      </c>
      <c r="W217" s="10">
        <v>3032</v>
      </c>
      <c r="X217" s="10">
        <v>3022</v>
      </c>
      <c r="Y217" s="10">
        <v>3099</v>
      </c>
      <c r="Z217" s="10">
        <v>3121</v>
      </c>
    </row>
    <row r="218" spans="1:21" ht="29.25" customHeight="1">
      <c r="A218" s="91" t="s">
        <v>1146</v>
      </c>
      <c r="B218" s="48"/>
      <c r="C218" s="10"/>
      <c r="D218" s="10"/>
      <c r="E218" s="10"/>
      <c r="F218" s="10"/>
      <c r="G218" s="10"/>
      <c r="H218" s="10"/>
      <c r="I218" s="10"/>
      <c r="J218" s="10"/>
      <c r="K218" s="10"/>
      <c r="L218" s="10"/>
      <c r="M218" s="10"/>
      <c r="N218" s="10"/>
      <c r="O218" s="10"/>
      <c r="P218" s="10"/>
      <c r="Q218" s="10"/>
      <c r="R218" s="10"/>
      <c r="S218" s="10"/>
      <c r="T218" s="116"/>
      <c r="U218" s="41"/>
    </row>
    <row r="219" spans="1:26" ht="14.25">
      <c r="A219" s="406" t="s">
        <v>1003</v>
      </c>
      <c r="B219" s="406"/>
      <c r="C219" s="406"/>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c r="Z219" s="406"/>
    </row>
    <row r="220" spans="1:21" ht="12.75">
      <c r="A220" s="31" t="s">
        <v>1147</v>
      </c>
      <c r="B220" s="19">
        <v>287</v>
      </c>
      <c r="C220" s="100">
        <v>256</v>
      </c>
      <c r="D220" s="100">
        <v>223</v>
      </c>
      <c r="E220" s="100">
        <v>186</v>
      </c>
      <c r="F220" s="100">
        <v>182</v>
      </c>
      <c r="G220" s="100">
        <v>176</v>
      </c>
      <c r="H220" s="100">
        <v>177</v>
      </c>
      <c r="I220" s="100">
        <v>164</v>
      </c>
      <c r="J220" s="100">
        <v>169</v>
      </c>
      <c r="K220" s="100">
        <v>173</v>
      </c>
      <c r="L220" s="100">
        <v>179</v>
      </c>
      <c r="M220" s="100">
        <v>185</v>
      </c>
      <c r="N220" s="100">
        <v>190</v>
      </c>
      <c r="O220" s="100">
        <v>195</v>
      </c>
      <c r="P220" s="100">
        <v>208</v>
      </c>
      <c r="Q220" s="100">
        <v>220</v>
      </c>
      <c r="R220" s="100">
        <v>229</v>
      </c>
      <c r="S220" s="100">
        <v>237</v>
      </c>
      <c r="T220" s="10">
        <v>236</v>
      </c>
      <c r="U220" s="41"/>
    </row>
    <row r="221" spans="1:21" ht="12.75">
      <c r="A221" s="31" t="s">
        <v>1148</v>
      </c>
      <c r="B221" s="19">
        <v>46.7</v>
      </c>
      <c r="C221" s="10">
        <v>42.3</v>
      </c>
      <c r="D221" s="10">
        <v>36.9</v>
      </c>
      <c r="E221" s="10">
        <v>31.1</v>
      </c>
      <c r="F221" s="10">
        <v>32.8</v>
      </c>
      <c r="G221" s="10">
        <v>31.2</v>
      </c>
      <c r="H221" s="58">
        <v>32</v>
      </c>
      <c r="I221" s="10">
        <v>28.9</v>
      </c>
      <c r="J221" s="10">
        <v>31.6</v>
      </c>
      <c r="K221" s="10">
        <v>32.8</v>
      </c>
      <c r="L221" s="10">
        <v>34.6</v>
      </c>
      <c r="M221" s="10">
        <v>37.5</v>
      </c>
      <c r="N221" s="10">
        <v>38.9</v>
      </c>
      <c r="O221" s="10">
        <v>40.4</v>
      </c>
      <c r="P221" s="10">
        <v>45.1</v>
      </c>
      <c r="Q221" s="10">
        <v>47.7</v>
      </c>
      <c r="R221" s="10">
        <v>50.5</v>
      </c>
      <c r="S221" s="10">
        <v>51.8</v>
      </c>
      <c r="T221" s="10">
        <v>51.6</v>
      </c>
      <c r="U221" s="41"/>
    </row>
    <row r="222" spans="1:21" ht="12.75">
      <c r="A222" s="31" t="s">
        <v>1149</v>
      </c>
      <c r="B222" s="19">
        <v>38.8</v>
      </c>
      <c r="C222" s="10">
        <v>35.3</v>
      </c>
      <c r="D222" s="10">
        <v>30.1</v>
      </c>
      <c r="E222" s="10">
        <v>26.8</v>
      </c>
      <c r="F222" s="10">
        <v>28.1</v>
      </c>
      <c r="G222" s="10">
        <v>26.8</v>
      </c>
      <c r="H222" s="10">
        <v>27.2</v>
      </c>
      <c r="I222" s="10">
        <v>25.9</v>
      </c>
      <c r="J222" s="10">
        <v>26.2</v>
      </c>
      <c r="K222" s="10">
        <v>27.2</v>
      </c>
      <c r="L222" s="10">
        <v>27.6</v>
      </c>
      <c r="M222" s="58">
        <v>29</v>
      </c>
      <c r="N222" s="10">
        <v>29.3</v>
      </c>
      <c r="O222" s="10">
        <v>30.5</v>
      </c>
      <c r="P222" s="58">
        <v>32</v>
      </c>
      <c r="Q222" s="10">
        <v>34.4</v>
      </c>
      <c r="R222" s="10">
        <v>35.1</v>
      </c>
      <c r="S222" s="10">
        <v>35.6</v>
      </c>
      <c r="T222" s="10">
        <v>35.8</v>
      </c>
      <c r="U222" s="41"/>
    </row>
    <row r="223" spans="1:21" ht="12.75">
      <c r="A223" s="31" t="s">
        <v>1150</v>
      </c>
      <c r="B223" s="19">
        <v>72.2</v>
      </c>
      <c r="C223" s="10">
        <v>65.1</v>
      </c>
      <c r="D223" s="10">
        <v>56.7</v>
      </c>
      <c r="E223" s="10">
        <v>46.7</v>
      </c>
      <c r="F223" s="10">
        <v>47.3</v>
      </c>
      <c r="G223" s="10">
        <v>46.7</v>
      </c>
      <c r="H223" s="10">
        <v>47.2</v>
      </c>
      <c r="I223" s="10">
        <v>45.1</v>
      </c>
      <c r="J223" s="10">
        <v>46.8</v>
      </c>
      <c r="K223" s="10">
        <v>49.2</v>
      </c>
      <c r="L223" s="10">
        <v>50.2</v>
      </c>
      <c r="M223" s="10">
        <v>42.7</v>
      </c>
      <c r="N223" s="10">
        <v>53.9</v>
      </c>
      <c r="O223" s="10">
        <v>55.4</v>
      </c>
      <c r="P223" s="58">
        <v>60</v>
      </c>
      <c r="Q223" s="10">
        <v>64.2</v>
      </c>
      <c r="R223" s="10">
        <v>66.3</v>
      </c>
      <c r="S223" s="10">
        <v>68.9</v>
      </c>
      <c r="T223" s="10">
        <v>67.2</v>
      </c>
      <c r="U223" s="41"/>
    </row>
    <row r="224" spans="1:21" ht="12.75">
      <c r="A224" s="31" t="s">
        <v>1151</v>
      </c>
      <c r="B224" s="19">
        <v>90.9</v>
      </c>
      <c r="C224" s="10">
        <v>84.6</v>
      </c>
      <c r="D224" s="10">
        <v>77.1</v>
      </c>
      <c r="E224" s="58">
        <v>66</v>
      </c>
      <c r="F224" s="10">
        <v>61.4</v>
      </c>
      <c r="G224" s="58">
        <v>60</v>
      </c>
      <c r="H224" s="10">
        <v>57.4</v>
      </c>
      <c r="I224" s="10">
        <v>52.8</v>
      </c>
      <c r="J224" s="10">
        <v>50.2</v>
      </c>
      <c r="K224" s="10">
        <v>48.2</v>
      </c>
      <c r="L224" s="10">
        <v>50.3</v>
      </c>
      <c r="M224" s="10">
        <v>54.2</v>
      </c>
      <c r="N224" s="10">
        <v>54.6</v>
      </c>
      <c r="O224" s="10">
        <v>53.6</v>
      </c>
      <c r="P224" s="10">
        <v>56.7</v>
      </c>
      <c r="Q224" s="10">
        <v>59.3</v>
      </c>
      <c r="R224" s="10">
        <v>62.7</v>
      </c>
      <c r="S224" s="10">
        <v>63.9</v>
      </c>
      <c r="T224" s="10">
        <v>64.4</v>
      </c>
      <c r="U224" s="41"/>
    </row>
    <row r="225" spans="1:26" ht="14.25">
      <c r="A225" s="406" t="s">
        <v>1062</v>
      </c>
      <c r="B225" s="406"/>
      <c r="C225" s="406"/>
      <c r="D225" s="406"/>
      <c r="E225" s="406"/>
      <c r="F225" s="406"/>
      <c r="G225" s="406"/>
      <c r="H225" s="406"/>
      <c r="I225" s="406"/>
      <c r="J225" s="406"/>
      <c r="K225" s="406"/>
      <c r="L225" s="406"/>
      <c r="M225" s="406"/>
      <c r="N225" s="406"/>
      <c r="O225" s="406"/>
      <c r="P225" s="406"/>
      <c r="Q225" s="406"/>
      <c r="R225" s="406"/>
      <c r="S225" s="406"/>
      <c r="T225" s="406"/>
      <c r="U225" s="406"/>
      <c r="V225" s="406"/>
      <c r="W225" s="406"/>
      <c r="X225" s="406"/>
      <c r="Y225" s="406"/>
      <c r="Z225" s="406"/>
    </row>
    <row r="226" spans="1:26" ht="27" customHeight="1">
      <c r="A226" s="17" t="s">
        <v>1152</v>
      </c>
      <c r="B226" s="221"/>
      <c r="C226" s="221"/>
      <c r="D226" s="221"/>
      <c r="E226" s="221"/>
      <c r="F226" s="221"/>
      <c r="G226" s="221"/>
      <c r="H226" s="221"/>
      <c r="I226" s="221"/>
      <c r="J226" s="221"/>
      <c r="K226" s="221"/>
      <c r="L226" s="221"/>
      <c r="M226" s="221"/>
      <c r="N226" s="221"/>
      <c r="O226" s="221"/>
      <c r="P226" s="221"/>
      <c r="Q226" s="221"/>
      <c r="R226" s="221"/>
      <c r="S226" s="19"/>
      <c r="T226" s="19">
        <v>237</v>
      </c>
      <c r="U226" s="19">
        <v>250</v>
      </c>
      <c r="V226" s="7">
        <v>258</v>
      </c>
      <c r="W226" s="19">
        <v>272</v>
      </c>
      <c r="X226" s="10">
        <v>281</v>
      </c>
      <c r="Y226" s="10">
        <v>295</v>
      </c>
      <c r="Z226" s="10">
        <v>287</v>
      </c>
    </row>
    <row r="227" spans="1:26" ht="14.25">
      <c r="A227" s="99" t="s">
        <v>1865</v>
      </c>
      <c r="B227" s="221"/>
      <c r="C227" s="221"/>
      <c r="D227" s="221"/>
      <c r="E227" s="221"/>
      <c r="F227" s="221"/>
      <c r="G227" s="221"/>
      <c r="H227" s="221"/>
      <c r="I227" s="221"/>
      <c r="J227" s="221"/>
      <c r="K227" s="221"/>
      <c r="L227" s="221"/>
      <c r="M227" s="221"/>
      <c r="N227" s="221"/>
      <c r="O227" s="221"/>
      <c r="P227" s="221"/>
      <c r="Q227" s="221"/>
      <c r="R227" s="221"/>
      <c r="S227" s="19"/>
      <c r="T227" s="19">
        <v>35.8</v>
      </c>
      <c r="U227" s="22">
        <v>36</v>
      </c>
      <c r="V227" s="7">
        <v>36.7</v>
      </c>
      <c r="W227" s="22">
        <v>38.2</v>
      </c>
      <c r="X227" s="10">
        <v>38.8</v>
      </c>
      <c r="Y227" s="10">
        <v>38.3</v>
      </c>
      <c r="Z227" s="7">
        <v>39.2</v>
      </c>
    </row>
    <row r="228" spans="1:26" ht="15" customHeight="1">
      <c r="A228" s="99" t="s">
        <v>1864</v>
      </c>
      <c r="B228" s="221"/>
      <c r="C228" s="221"/>
      <c r="D228" s="221"/>
      <c r="E228" s="221"/>
      <c r="F228" s="221"/>
      <c r="G228" s="221"/>
      <c r="H228" s="221"/>
      <c r="I228" s="221"/>
      <c r="J228" s="221"/>
      <c r="K228" s="221"/>
      <c r="L228" s="221"/>
      <c r="M228" s="221"/>
      <c r="N228" s="221"/>
      <c r="O228" s="221"/>
      <c r="P228" s="221"/>
      <c r="Q228" s="221"/>
      <c r="R228" s="221"/>
      <c r="S228" s="19"/>
      <c r="T228" s="19">
        <v>67.3</v>
      </c>
      <c r="U228" s="22">
        <v>70</v>
      </c>
      <c r="V228" s="7">
        <v>70.3</v>
      </c>
      <c r="W228" s="22">
        <v>69.4</v>
      </c>
      <c r="X228" s="10">
        <v>71.6</v>
      </c>
      <c r="Y228" s="58">
        <v>77</v>
      </c>
      <c r="Z228" s="58">
        <v>76</v>
      </c>
    </row>
    <row r="229" spans="1:26" ht="14.25" customHeight="1">
      <c r="A229" s="99" t="s">
        <v>1151</v>
      </c>
      <c r="B229" s="221"/>
      <c r="C229" s="221"/>
      <c r="D229" s="221"/>
      <c r="E229" s="221"/>
      <c r="F229" s="221"/>
      <c r="G229" s="221"/>
      <c r="H229" s="221"/>
      <c r="I229" s="221"/>
      <c r="J229" s="221"/>
      <c r="K229" s="221"/>
      <c r="L229" s="221"/>
      <c r="M229" s="221"/>
      <c r="N229" s="221"/>
      <c r="O229" s="221"/>
      <c r="P229" s="221"/>
      <c r="Q229" s="221"/>
      <c r="R229" s="221"/>
      <c r="S229" s="19"/>
      <c r="T229" s="22">
        <v>64</v>
      </c>
      <c r="U229" s="19">
        <v>69.6</v>
      </c>
      <c r="V229" s="7">
        <v>73.2</v>
      </c>
      <c r="W229" s="19">
        <v>74.4</v>
      </c>
      <c r="X229" s="58">
        <v>77</v>
      </c>
      <c r="Y229" s="58">
        <v>78.5</v>
      </c>
      <c r="Z229" s="7">
        <v>71.1</v>
      </c>
    </row>
    <row r="230" spans="1:24" ht="21" customHeight="1">
      <c r="A230" s="91" t="s">
        <v>1153</v>
      </c>
      <c r="B230" s="10"/>
      <c r="C230" s="10"/>
      <c r="D230" s="58"/>
      <c r="E230" s="10"/>
      <c r="F230" s="58"/>
      <c r="G230" s="10"/>
      <c r="H230" s="10"/>
      <c r="I230" s="10"/>
      <c r="J230" s="10"/>
      <c r="K230" s="10"/>
      <c r="L230" s="10"/>
      <c r="M230" s="10"/>
      <c r="N230" s="10"/>
      <c r="O230" s="10"/>
      <c r="P230" s="10"/>
      <c r="Q230" s="10"/>
      <c r="R230" s="10"/>
      <c r="T230" s="41"/>
      <c r="U230" s="41"/>
      <c r="V230" s="48"/>
      <c r="X230" s="48"/>
    </row>
    <row r="231" spans="1:26" ht="14.25">
      <c r="A231" s="406" t="s">
        <v>1003</v>
      </c>
      <c r="B231" s="406"/>
      <c r="C231" s="406"/>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row>
    <row r="232" spans="1:20" ht="24" customHeight="1">
      <c r="A232" s="17" t="s">
        <v>1154</v>
      </c>
      <c r="B232" s="10">
        <v>15042</v>
      </c>
      <c r="C232" s="10">
        <v>12300</v>
      </c>
      <c r="D232" s="10">
        <v>9917</v>
      </c>
      <c r="E232" s="10">
        <v>8266</v>
      </c>
      <c r="F232" s="10">
        <v>9639</v>
      </c>
      <c r="G232" s="10">
        <v>9076</v>
      </c>
      <c r="H232" s="10">
        <v>9546</v>
      </c>
      <c r="I232" s="10">
        <v>9380</v>
      </c>
      <c r="J232" s="10">
        <v>11496</v>
      </c>
      <c r="K232" s="10">
        <v>12213</v>
      </c>
      <c r="L232" s="10">
        <v>13026</v>
      </c>
      <c r="M232" s="10">
        <v>13562</v>
      </c>
      <c r="N232" s="10">
        <v>14053</v>
      </c>
      <c r="O232" s="10">
        <v>15800</v>
      </c>
      <c r="P232" s="10">
        <v>16625</v>
      </c>
      <c r="Q232" s="10">
        <v>16207</v>
      </c>
      <c r="R232" s="10">
        <v>17300</v>
      </c>
      <c r="S232" s="10">
        <v>16211</v>
      </c>
      <c r="T232" s="10">
        <v>14640</v>
      </c>
    </row>
    <row r="233" spans="1:20" ht="12.75">
      <c r="A233" s="17" t="s">
        <v>1155</v>
      </c>
      <c r="B233" s="10">
        <v>2963</v>
      </c>
      <c r="C233" s="10">
        <v>2544</v>
      </c>
      <c r="D233" s="10">
        <v>2246</v>
      </c>
      <c r="E233" s="10">
        <v>1669</v>
      </c>
      <c r="F233" s="10">
        <v>1804</v>
      </c>
      <c r="G233" s="10">
        <v>1411</v>
      </c>
      <c r="H233" s="10">
        <v>1578</v>
      </c>
      <c r="I233" s="10">
        <v>1618</v>
      </c>
      <c r="J233" s="10">
        <v>2206</v>
      </c>
      <c r="K233" s="10">
        <v>2576</v>
      </c>
      <c r="L233" s="10">
        <v>2771</v>
      </c>
      <c r="M233" s="10">
        <v>2922</v>
      </c>
      <c r="N233" s="10">
        <v>3118</v>
      </c>
      <c r="O233" s="10">
        <v>3304</v>
      </c>
      <c r="P233" s="10">
        <v>3418</v>
      </c>
      <c r="Q233" s="10">
        <v>3773</v>
      </c>
      <c r="R233" s="10">
        <v>4464</v>
      </c>
      <c r="S233" s="10">
        <v>4335</v>
      </c>
      <c r="T233" s="10">
        <v>4649</v>
      </c>
    </row>
    <row r="234" spans="1:20" ht="12.75">
      <c r="A234" s="17" t="s">
        <v>1156</v>
      </c>
      <c r="B234" s="10">
        <v>1914</v>
      </c>
      <c r="C234" s="10">
        <v>1241</v>
      </c>
      <c r="D234" s="10">
        <v>936</v>
      </c>
      <c r="E234" s="10">
        <v>618</v>
      </c>
      <c r="F234" s="10">
        <v>579</v>
      </c>
      <c r="G234" s="10">
        <v>526</v>
      </c>
      <c r="H234" s="10">
        <v>537</v>
      </c>
      <c r="I234" s="10">
        <v>500</v>
      </c>
      <c r="J234" s="10">
        <v>537</v>
      </c>
      <c r="K234" s="10">
        <v>575</v>
      </c>
      <c r="L234" s="10">
        <v>628</v>
      </c>
      <c r="M234" s="10">
        <v>606</v>
      </c>
      <c r="N234" s="10">
        <v>597</v>
      </c>
      <c r="O234" s="10">
        <v>698</v>
      </c>
      <c r="P234" s="10">
        <v>721</v>
      </c>
      <c r="Q234" s="10">
        <v>829</v>
      </c>
      <c r="R234" s="10">
        <v>991</v>
      </c>
      <c r="S234" s="10">
        <v>959</v>
      </c>
      <c r="T234" s="10">
        <v>811</v>
      </c>
    </row>
    <row r="235" spans="1:26" ht="14.25">
      <c r="A235" s="406" t="s">
        <v>1062</v>
      </c>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row>
    <row r="236" spans="1:26" ht="25.5">
      <c r="A236" s="31" t="s">
        <v>1157</v>
      </c>
      <c r="B236" s="221"/>
      <c r="C236" s="221"/>
      <c r="D236" s="221"/>
      <c r="E236" s="221"/>
      <c r="F236" s="221"/>
      <c r="G236" s="221"/>
      <c r="H236" s="221"/>
      <c r="I236" s="221"/>
      <c r="J236" s="221"/>
      <c r="K236" s="221"/>
      <c r="L236" s="221"/>
      <c r="M236" s="221"/>
      <c r="N236" s="221"/>
      <c r="O236" s="221"/>
      <c r="P236" s="221"/>
      <c r="Q236" s="221"/>
      <c r="R236" s="221"/>
      <c r="S236" s="221"/>
      <c r="T236" s="10">
        <v>14643</v>
      </c>
      <c r="U236" s="66">
        <v>17889</v>
      </c>
      <c r="V236" s="7">
        <v>18828</v>
      </c>
      <c r="W236" s="7">
        <v>17833</v>
      </c>
      <c r="X236" s="66">
        <v>18441</v>
      </c>
      <c r="Y236" s="66">
        <v>19724</v>
      </c>
      <c r="Z236" s="66">
        <v>20146</v>
      </c>
    </row>
    <row r="237" spans="1:26" ht="15" customHeight="1">
      <c r="A237" s="31" t="s">
        <v>1158</v>
      </c>
      <c r="B237" s="221"/>
      <c r="C237" s="221"/>
      <c r="D237" s="221"/>
      <c r="E237" s="221"/>
      <c r="F237" s="221"/>
      <c r="G237" s="221"/>
      <c r="H237" s="221"/>
      <c r="I237" s="221"/>
      <c r="J237" s="221"/>
      <c r="K237" s="221"/>
      <c r="L237" s="221"/>
      <c r="M237" s="221"/>
      <c r="N237" s="221"/>
      <c r="O237" s="221"/>
      <c r="P237" s="221"/>
      <c r="Q237" s="221"/>
      <c r="R237" s="221"/>
      <c r="S237" s="221"/>
      <c r="T237" s="10">
        <v>4495</v>
      </c>
      <c r="U237" s="10">
        <v>4963</v>
      </c>
      <c r="V237" s="7">
        <v>5436</v>
      </c>
      <c r="W237" s="7">
        <v>5517</v>
      </c>
      <c r="X237" s="66">
        <v>6435</v>
      </c>
      <c r="Y237" s="66">
        <v>6643</v>
      </c>
      <c r="Z237" s="66">
        <v>7266</v>
      </c>
    </row>
    <row r="238" spans="1:26" ht="26.25" customHeight="1">
      <c r="A238" s="5" t="s">
        <v>1159</v>
      </c>
      <c r="B238" s="221"/>
      <c r="C238" s="221"/>
      <c r="D238" s="221"/>
      <c r="E238" s="221"/>
      <c r="F238" s="221"/>
      <c r="G238" s="221"/>
      <c r="H238" s="221"/>
      <c r="I238" s="221"/>
      <c r="J238" s="221"/>
      <c r="K238" s="221"/>
      <c r="L238" s="221"/>
      <c r="M238" s="221"/>
      <c r="N238" s="221"/>
      <c r="O238" s="221"/>
      <c r="P238" s="221"/>
      <c r="Q238" s="221"/>
      <c r="R238" s="221"/>
      <c r="S238" s="221"/>
      <c r="T238" s="10">
        <v>859</v>
      </c>
      <c r="U238" s="10">
        <v>1076</v>
      </c>
      <c r="V238" s="7">
        <v>1136</v>
      </c>
      <c r="W238" s="7">
        <v>1188</v>
      </c>
      <c r="X238" s="66">
        <v>1253</v>
      </c>
      <c r="Y238" s="66">
        <v>1281</v>
      </c>
      <c r="Z238" s="66">
        <v>1215</v>
      </c>
    </row>
    <row r="239" spans="1:21" ht="16.5" customHeight="1">
      <c r="A239" s="30" t="s">
        <v>1160</v>
      </c>
      <c r="B239" s="10"/>
      <c r="C239" s="10"/>
      <c r="D239" s="10"/>
      <c r="E239" s="10"/>
      <c r="F239" s="10"/>
      <c r="G239" s="10"/>
      <c r="H239" s="10"/>
      <c r="I239" s="10"/>
      <c r="J239" s="10"/>
      <c r="K239" s="10"/>
      <c r="L239" s="10"/>
      <c r="M239" s="10"/>
      <c r="N239" s="10"/>
      <c r="O239" s="10"/>
      <c r="P239" s="10"/>
      <c r="Q239" s="10"/>
      <c r="R239" s="10"/>
      <c r="T239" s="116"/>
      <c r="U239" s="41"/>
    </row>
    <row r="240" spans="1:26" ht="14.25">
      <c r="A240" s="406" t="s">
        <v>1003</v>
      </c>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row>
    <row r="241" spans="1:20" ht="25.5">
      <c r="A241" s="17" t="s">
        <v>1161</v>
      </c>
      <c r="B241" s="10">
        <v>44.8</v>
      </c>
      <c r="C241" s="10">
        <v>41.8</v>
      </c>
      <c r="D241" s="10">
        <v>36.5</v>
      </c>
      <c r="E241" s="10">
        <v>19.8</v>
      </c>
      <c r="F241" s="10">
        <v>18.8</v>
      </c>
      <c r="G241" s="10">
        <v>21.2</v>
      </c>
      <c r="H241" s="10">
        <v>24.7</v>
      </c>
      <c r="I241" s="10">
        <v>23.5</v>
      </c>
      <c r="J241" s="10">
        <v>28</v>
      </c>
      <c r="K241" s="10">
        <v>29.9</v>
      </c>
      <c r="L241" s="10">
        <v>33.7</v>
      </c>
      <c r="M241" s="10">
        <v>35.8</v>
      </c>
      <c r="N241" s="10">
        <v>38.6</v>
      </c>
      <c r="O241" s="10">
        <v>39.5</v>
      </c>
      <c r="P241" s="10">
        <v>41.4</v>
      </c>
      <c r="Q241" s="10">
        <v>40.4</v>
      </c>
      <c r="R241" s="10">
        <v>43.3</v>
      </c>
      <c r="S241" s="10">
        <v>38.4</v>
      </c>
      <c r="T241" s="10">
        <v>28.3</v>
      </c>
    </row>
    <row r="242" spans="1:20" ht="25.5">
      <c r="A242" s="17" t="s">
        <v>1162</v>
      </c>
      <c r="B242" s="10">
        <v>94.8</v>
      </c>
      <c r="C242" s="10">
        <v>68.4</v>
      </c>
      <c r="D242" s="10">
        <v>38.9</v>
      </c>
      <c r="E242" s="10">
        <v>22.7</v>
      </c>
      <c r="F242" s="10">
        <v>28.2</v>
      </c>
      <c r="G242" s="10">
        <v>31</v>
      </c>
      <c r="H242" s="10">
        <v>33.9</v>
      </c>
      <c r="I242" s="10">
        <v>39.2</v>
      </c>
      <c r="J242" s="10">
        <v>44.1</v>
      </c>
      <c r="K242" s="10">
        <v>50.7</v>
      </c>
      <c r="L242" s="10">
        <v>61.7</v>
      </c>
      <c r="M242" s="10">
        <v>59.6</v>
      </c>
      <c r="N242" s="10">
        <v>65.2</v>
      </c>
      <c r="O242" s="10">
        <v>75.4</v>
      </c>
      <c r="P242" s="10">
        <v>114</v>
      </c>
      <c r="Q242" s="10">
        <v>161</v>
      </c>
      <c r="R242" s="19">
        <v>215</v>
      </c>
      <c r="S242" s="10">
        <v>266</v>
      </c>
      <c r="T242" s="10">
        <v>221</v>
      </c>
    </row>
    <row r="243" spans="1:26" ht="14.25">
      <c r="A243" s="406" t="s">
        <v>1062</v>
      </c>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row>
    <row r="244" spans="1:26" ht="25.5">
      <c r="A244" s="31" t="s">
        <v>1163</v>
      </c>
      <c r="B244" s="221"/>
      <c r="C244" s="221"/>
      <c r="D244" s="221"/>
      <c r="E244" s="221"/>
      <c r="F244" s="221"/>
      <c r="G244" s="221"/>
      <c r="H244" s="221"/>
      <c r="I244" s="221"/>
      <c r="J244" s="221"/>
      <c r="K244" s="221"/>
      <c r="L244" s="221"/>
      <c r="M244" s="221"/>
      <c r="N244" s="221"/>
      <c r="O244" s="221"/>
      <c r="P244" s="221"/>
      <c r="Q244" s="221"/>
      <c r="R244" s="221"/>
      <c r="S244" s="221"/>
      <c r="T244" s="58">
        <v>33</v>
      </c>
      <c r="U244" s="10">
        <v>43.6</v>
      </c>
      <c r="V244" s="7">
        <v>50.2</v>
      </c>
      <c r="W244" s="7">
        <v>50.6</v>
      </c>
      <c r="X244" s="58">
        <v>50.9</v>
      </c>
      <c r="Y244" s="58">
        <v>52.4</v>
      </c>
      <c r="Z244" s="58">
        <v>57.6</v>
      </c>
    </row>
    <row r="245" spans="1:26" ht="25.5">
      <c r="A245" s="31" t="s">
        <v>1164</v>
      </c>
      <c r="B245" s="221"/>
      <c r="C245" s="221"/>
      <c r="D245" s="221"/>
      <c r="E245" s="221"/>
      <c r="F245" s="221"/>
      <c r="G245" s="221"/>
      <c r="H245" s="221"/>
      <c r="I245" s="221"/>
      <c r="J245" s="221"/>
      <c r="K245" s="221"/>
      <c r="L245" s="221"/>
      <c r="M245" s="221"/>
      <c r="N245" s="221"/>
      <c r="O245" s="221"/>
      <c r="P245" s="221"/>
      <c r="Q245" s="221"/>
      <c r="R245" s="221"/>
      <c r="S245" s="221"/>
      <c r="T245" s="10">
        <v>258</v>
      </c>
      <c r="U245" s="10">
        <v>375</v>
      </c>
      <c r="V245" s="7">
        <v>497</v>
      </c>
      <c r="W245" s="7">
        <v>663</v>
      </c>
      <c r="X245" s="66">
        <v>578</v>
      </c>
      <c r="Y245" s="66">
        <v>582</v>
      </c>
      <c r="Z245" s="66">
        <v>507</v>
      </c>
    </row>
    <row r="246" spans="1:21" ht="27.75" customHeight="1">
      <c r="A246" s="91" t="s">
        <v>1165</v>
      </c>
      <c r="B246" s="10"/>
      <c r="C246" s="10"/>
      <c r="D246" s="10"/>
      <c r="E246" s="10"/>
      <c r="F246" s="10"/>
      <c r="G246" s="10"/>
      <c r="H246" s="10"/>
      <c r="I246" s="10"/>
      <c r="J246" s="10"/>
      <c r="K246" s="10"/>
      <c r="L246" s="10"/>
      <c r="M246" s="10"/>
      <c r="N246" s="10"/>
      <c r="O246" s="10"/>
      <c r="P246" s="10"/>
      <c r="Q246" s="10"/>
      <c r="R246" s="10"/>
      <c r="T246" s="116"/>
      <c r="U246" s="41"/>
    </row>
    <row r="247" spans="1:26" ht="14.25">
      <c r="A247" s="406" t="s">
        <v>1003</v>
      </c>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c r="X247" s="406"/>
      <c r="Y247" s="406"/>
      <c r="Z247" s="406"/>
    </row>
    <row r="248" spans="1:20" ht="12.75">
      <c r="A248" s="31" t="s">
        <v>1166</v>
      </c>
      <c r="B248" s="10">
        <v>34.2</v>
      </c>
      <c r="C248" s="74">
        <v>29.9</v>
      </c>
      <c r="D248" s="74">
        <v>26.3</v>
      </c>
      <c r="E248" s="74">
        <v>19.2</v>
      </c>
      <c r="F248" s="74">
        <v>17.3</v>
      </c>
      <c r="G248" s="74">
        <v>13.3</v>
      </c>
      <c r="H248" s="74">
        <v>12.1</v>
      </c>
      <c r="I248" s="74">
        <v>11.6</v>
      </c>
      <c r="J248" s="74">
        <v>13.4</v>
      </c>
      <c r="K248" s="74">
        <v>13.3</v>
      </c>
      <c r="L248" s="74">
        <v>13.5</v>
      </c>
      <c r="M248" s="74">
        <v>14</v>
      </c>
      <c r="N248" s="74">
        <v>14.1</v>
      </c>
      <c r="O248" s="74">
        <v>14.8</v>
      </c>
      <c r="P248" s="74">
        <v>15.2</v>
      </c>
      <c r="Q248" s="74">
        <v>16.3</v>
      </c>
      <c r="R248" s="74">
        <v>18.7</v>
      </c>
      <c r="S248" s="74">
        <v>19.8</v>
      </c>
      <c r="T248" s="74">
        <v>12.8</v>
      </c>
    </row>
    <row r="249" spans="1:20" ht="12.75">
      <c r="A249" s="49" t="s">
        <v>1167</v>
      </c>
      <c r="B249" s="10">
        <v>23.7</v>
      </c>
      <c r="C249" s="74">
        <v>21.7</v>
      </c>
      <c r="D249" s="74">
        <v>19</v>
      </c>
      <c r="E249" s="74">
        <v>14.7</v>
      </c>
      <c r="F249" s="74">
        <v>13.9</v>
      </c>
      <c r="G249" s="74">
        <v>10.9</v>
      </c>
      <c r="H249" s="74">
        <v>10.1</v>
      </c>
      <c r="I249" s="74">
        <v>9.6</v>
      </c>
      <c r="J249" s="74">
        <v>10.8</v>
      </c>
      <c r="K249" s="74">
        <v>10.7</v>
      </c>
      <c r="L249" s="74">
        <v>10.8</v>
      </c>
      <c r="M249" s="74">
        <v>11</v>
      </c>
      <c r="N249" s="74">
        <v>11</v>
      </c>
      <c r="O249" s="74">
        <v>11.4</v>
      </c>
      <c r="P249" s="74">
        <v>11.3</v>
      </c>
      <c r="Q249" s="74">
        <v>11.6</v>
      </c>
      <c r="R249" s="74">
        <v>13.1</v>
      </c>
      <c r="S249" s="74">
        <v>13.5</v>
      </c>
      <c r="T249" s="74">
        <v>8.6</v>
      </c>
    </row>
    <row r="250" spans="1:20" ht="12.75">
      <c r="A250" s="31" t="s">
        <v>1168</v>
      </c>
      <c r="B250" s="10">
        <v>77.5</v>
      </c>
      <c r="C250" s="74">
        <v>61.7</v>
      </c>
      <c r="D250" s="74">
        <v>49.9</v>
      </c>
      <c r="E250" s="74">
        <v>37.2</v>
      </c>
      <c r="F250" s="74">
        <v>36.5</v>
      </c>
      <c r="G250" s="74">
        <v>27.8</v>
      </c>
      <c r="H250" s="74">
        <v>26.7</v>
      </c>
      <c r="I250" s="74">
        <v>26</v>
      </c>
      <c r="J250" s="74">
        <v>28.5</v>
      </c>
      <c r="K250" s="74">
        <v>32.4</v>
      </c>
      <c r="L250" s="74">
        <v>35.3</v>
      </c>
      <c r="M250" s="74">
        <v>37.7</v>
      </c>
      <c r="N250" s="74">
        <v>41</v>
      </c>
      <c r="O250" s="74">
        <v>45.6</v>
      </c>
      <c r="P250" s="74">
        <v>48.5</v>
      </c>
      <c r="Q250" s="74">
        <v>54.7</v>
      </c>
      <c r="R250" s="74">
        <v>59.9</v>
      </c>
      <c r="S250" s="74">
        <v>53.5</v>
      </c>
      <c r="T250" s="74">
        <v>44.3</v>
      </c>
    </row>
    <row r="251" spans="1:20" ht="25.5">
      <c r="A251" s="31" t="s">
        <v>1169</v>
      </c>
      <c r="B251" s="10">
        <v>75.1</v>
      </c>
      <c r="C251" s="74">
        <v>58.6</v>
      </c>
      <c r="D251" s="74">
        <v>50.4</v>
      </c>
      <c r="E251" s="74">
        <v>33</v>
      </c>
      <c r="F251" s="74">
        <v>28.1</v>
      </c>
      <c r="G251" s="74">
        <v>20</v>
      </c>
      <c r="H251" s="74">
        <v>16.6</v>
      </c>
      <c r="I251" s="74">
        <v>14.7</v>
      </c>
      <c r="J251" s="74">
        <v>15.8</v>
      </c>
      <c r="K251" s="74">
        <v>18.3</v>
      </c>
      <c r="L251" s="74">
        <v>19.8</v>
      </c>
      <c r="M251" s="74">
        <v>20.1</v>
      </c>
      <c r="N251" s="74">
        <v>21.1</v>
      </c>
      <c r="O251" s="74">
        <v>22.6</v>
      </c>
      <c r="P251" s="74">
        <v>23.2</v>
      </c>
      <c r="Q251" s="74">
        <v>25.6</v>
      </c>
      <c r="R251" s="74">
        <v>29.1</v>
      </c>
      <c r="S251" s="74">
        <v>28.8</v>
      </c>
      <c r="T251" s="74">
        <v>17.7</v>
      </c>
    </row>
    <row r="252" spans="1:20" ht="25.5">
      <c r="A252" s="31" t="s">
        <v>1170</v>
      </c>
      <c r="B252" s="10">
        <v>5023</v>
      </c>
      <c r="C252" s="10">
        <v>4517</v>
      </c>
      <c r="D252" s="10">
        <v>3249</v>
      </c>
      <c r="E252" s="10">
        <v>1413</v>
      </c>
      <c r="F252" s="10">
        <v>1666</v>
      </c>
      <c r="G252" s="10">
        <v>1266</v>
      </c>
      <c r="H252" s="10">
        <v>1263</v>
      </c>
      <c r="I252" s="10">
        <v>1268</v>
      </c>
      <c r="J252" s="10">
        <v>1693</v>
      </c>
      <c r="K252" s="10">
        <v>1800</v>
      </c>
      <c r="L252" s="10">
        <v>1722</v>
      </c>
      <c r="M252" s="10">
        <v>1895</v>
      </c>
      <c r="N252" s="10">
        <v>1932</v>
      </c>
      <c r="O252" s="10">
        <v>1969</v>
      </c>
      <c r="P252" s="10">
        <v>1938</v>
      </c>
      <c r="Q252" s="10">
        <v>2007</v>
      </c>
      <c r="R252" s="10">
        <v>1844</v>
      </c>
      <c r="S252" s="10">
        <v>1412</v>
      </c>
      <c r="T252" s="74">
        <v>1221</v>
      </c>
    </row>
    <row r="253" spans="1:20" ht="25.5" customHeight="1">
      <c r="A253" s="31" t="s">
        <v>1171</v>
      </c>
      <c r="B253" s="74">
        <v>42.8</v>
      </c>
      <c r="C253" s="74">
        <v>25</v>
      </c>
      <c r="D253" s="74">
        <v>7</v>
      </c>
      <c r="E253" s="74">
        <v>7.8</v>
      </c>
      <c r="F253" s="74">
        <v>9.1</v>
      </c>
      <c r="G253" s="74">
        <v>8.1</v>
      </c>
      <c r="H253" s="74">
        <v>7.7</v>
      </c>
      <c r="I253" s="74">
        <v>7.1</v>
      </c>
      <c r="J253" s="74">
        <v>7.7</v>
      </c>
      <c r="K253" s="74">
        <v>9.4</v>
      </c>
      <c r="L253" s="74">
        <v>10.5</v>
      </c>
      <c r="M253" s="74">
        <v>11.2</v>
      </c>
      <c r="N253" s="74">
        <v>12.1</v>
      </c>
      <c r="O253" s="74">
        <v>13.5</v>
      </c>
      <c r="P253" s="74">
        <v>10.9</v>
      </c>
      <c r="Q253" s="74">
        <v>11.2</v>
      </c>
      <c r="R253" s="74">
        <v>12.3</v>
      </c>
      <c r="S253" s="74">
        <v>10.8</v>
      </c>
      <c r="T253" s="74">
        <v>7.5</v>
      </c>
    </row>
    <row r="254" spans="1:20" ht="25.5">
      <c r="A254" s="31" t="s">
        <v>1172</v>
      </c>
      <c r="B254" s="10">
        <v>1024</v>
      </c>
      <c r="C254" s="10">
        <v>810</v>
      </c>
      <c r="D254" s="10">
        <v>617</v>
      </c>
      <c r="E254" s="10">
        <v>475</v>
      </c>
      <c r="F254" s="10">
        <v>416</v>
      </c>
      <c r="G254" s="10">
        <v>322</v>
      </c>
      <c r="H254" s="10">
        <v>327</v>
      </c>
      <c r="I254" s="10">
        <v>328</v>
      </c>
      <c r="J254" s="10">
        <v>373</v>
      </c>
      <c r="K254" s="10">
        <v>419</v>
      </c>
      <c r="L254" s="10">
        <v>442</v>
      </c>
      <c r="M254" s="10">
        <v>423</v>
      </c>
      <c r="N254" s="10">
        <v>422</v>
      </c>
      <c r="O254" s="10">
        <v>459</v>
      </c>
      <c r="P254" s="10">
        <v>494</v>
      </c>
      <c r="Q254" s="10">
        <v>522</v>
      </c>
      <c r="R254" s="10">
        <v>701</v>
      </c>
      <c r="S254" s="10">
        <v>701</v>
      </c>
      <c r="T254" s="74">
        <v>541</v>
      </c>
    </row>
    <row r="255" spans="1:26" ht="14.25">
      <c r="A255" s="406" t="s">
        <v>1062</v>
      </c>
      <c r="B255" s="406"/>
      <c r="C255" s="406"/>
      <c r="D255" s="406"/>
      <c r="E255" s="406"/>
      <c r="F255" s="406"/>
      <c r="G255" s="406"/>
      <c r="H255" s="406"/>
      <c r="I255" s="406"/>
      <c r="J255" s="406"/>
      <c r="K255" s="406"/>
      <c r="L255" s="406"/>
      <c r="M255" s="406"/>
      <c r="N255" s="406"/>
      <c r="O255" s="406"/>
      <c r="P255" s="406"/>
      <c r="Q255" s="406"/>
      <c r="R255" s="406"/>
      <c r="S255" s="406"/>
      <c r="T255" s="406"/>
      <c r="U255" s="406"/>
      <c r="V255" s="406"/>
      <c r="W255" s="406"/>
      <c r="X255" s="406"/>
      <c r="Y255" s="406"/>
      <c r="Z255" s="406"/>
    </row>
    <row r="256" spans="1:26" ht="25.5">
      <c r="A256" s="31" t="s">
        <v>1173</v>
      </c>
      <c r="B256" s="221"/>
      <c r="C256" s="221"/>
      <c r="D256" s="221"/>
      <c r="E256" s="221"/>
      <c r="F256" s="221"/>
      <c r="G256" s="221"/>
      <c r="H256" s="221"/>
      <c r="I256" s="221"/>
      <c r="J256" s="221"/>
      <c r="K256" s="221"/>
      <c r="L256" s="221"/>
      <c r="M256" s="221"/>
      <c r="N256" s="221"/>
      <c r="O256" s="221"/>
      <c r="P256" s="221"/>
      <c r="Q256" s="221"/>
      <c r="R256" s="221"/>
      <c r="S256" s="221"/>
      <c r="T256" s="29" t="s">
        <v>1174</v>
      </c>
      <c r="U256" s="74" t="s">
        <v>1175</v>
      </c>
      <c r="V256" s="10" t="s">
        <v>1176</v>
      </c>
      <c r="W256" s="10" t="s">
        <v>1177</v>
      </c>
      <c r="X256" s="7">
        <v>66.5</v>
      </c>
      <c r="Y256" s="7">
        <v>69.1</v>
      </c>
      <c r="Z256" s="7">
        <v>62.1</v>
      </c>
    </row>
    <row r="257" spans="1:26" ht="25.5">
      <c r="A257" s="31" t="s">
        <v>1178</v>
      </c>
      <c r="B257" s="221"/>
      <c r="C257" s="221"/>
      <c r="D257" s="221"/>
      <c r="E257" s="221"/>
      <c r="F257" s="221"/>
      <c r="G257" s="221"/>
      <c r="H257" s="221"/>
      <c r="I257" s="221"/>
      <c r="J257" s="221"/>
      <c r="K257" s="221"/>
      <c r="L257" s="221"/>
      <c r="M257" s="221"/>
      <c r="N257" s="221"/>
      <c r="O257" s="221"/>
      <c r="P257" s="221"/>
      <c r="Q257" s="221"/>
      <c r="R257" s="221"/>
      <c r="S257" s="221"/>
      <c r="T257" s="29" t="s">
        <v>1179</v>
      </c>
      <c r="U257" s="74" t="s">
        <v>1180</v>
      </c>
      <c r="V257" s="10" t="s">
        <v>1181</v>
      </c>
      <c r="W257" s="10" t="s">
        <v>1182</v>
      </c>
      <c r="X257" s="7">
        <v>7.2</v>
      </c>
      <c r="Y257" s="7">
        <v>7.5</v>
      </c>
      <c r="Z257" s="7">
        <v>6.7</v>
      </c>
    </row>
    <row r="258" spans="1:26" ht="37.5" customHeight="1">
      <c r="A258" s="31" t="s">
        <v>1183</v>
      </c>
      <c r="B258" s="221"/>
      <c r="C258" s="221"/>
      <c r="D258" s="221"/>
      <c r="E258" s="221"/>
      <c r="F258" s="221"/>
      <c r="G258" s="221"/>
      <c r="H258" s="221"/>
      <c r="I258" s="221"/>
      <c r="J258" s="221"/>
      <c r="K258" s="221"/>
      <c r="L258" s="221"/>
      <c r="M258" s="221"/>
      <c r="N258" s="221"/>
      <c r="O258" s="221"/>
      <c r="P258" s="221"/>
      <c r="Q258" s="221"/>
      <c r="R258" s="221"/>
      <c r="S258" s="221"/>
      <c r="T258" s="74" t="s">
        <v>1184</v>
      </c>
      <c r="U258" s="74" t="s">
        <v>1184</v>
      </c>
      <c r="V258" s="74" t="s">
        <v>1185</v>
      </c>
      <c r="W258" s="74" t="s">
        <v>1186</v>
      </c>
      <c r="X258" s="7">
        <v>4.1</v>
      </c>
      <c r="Y258" s="7">
        <v>4.5</v>
      </c>
      <c r="Z258" s="7">
        <v>3.8</v>
      </c>
    </row>
    <row r="259" spans="1:26" ht="25.5">
      <c r="A259" s="31" t="s">
        <v>1187</v>
      </c>
      <c r="B259" s="221"/>
      <c r="C259" s="221"/>
      <c r="D259" s="221"/>
      <c r="E259" s="221"/>
      <c r="F259" s="221"/>
      <c r="G259" s="221"/>
      <c r="H259" s="221"/>
      <c r="I259" s="221"/>
      <c r="J259" s="221"/>
      <c r="K259" s="221"/>
      <c r="L259" s="221"/>
      <c r="M259" s="221"/>
      <c r="N259" s="221"/>
      <c r="O259" s="221"/>
      <c r="P259" s="221"/>
      <c r="Q259" s="221"/>
      <c r="R259" s="221"/>
      <c r="S259" s="221"/>
      <c r="T259" s="74" t="s">
        <v>1184</v>
      </c>
      <c r="U259" s="74" t="s">
        <v>1179</v>
      </c>
      <c r="V259" s="74" t="s">
        <v>1188</v>
      </c>
      <c r="W259" s="74" t="s">
        <v>1189</v>
      </c>
      <c r="X259" s="7">
        <v>8.1</v>
      </c>
      <c r="Y259" s="7">
        <v>9.2</v>
      </c>
      <c r="Z259" s="7">
        <v>9.1</v>
      </c>
    </row>
    <row r="260" spans="1:26" ht="38.25">
      <c r="A260" s="31" t="s">
        <v>1190</v>
      </c>
      <c r="B260" s="221"/>
      <c r="C260" s="221"/>
      <c r="D260" s="221"/>
      <c r="E260" s="221"/>
      <c r="F260" s="221"/>
      <c r="G260" s="221"/>
      <c r="H260" s="221"/>
      <c r="I260" s="221"/>
      <c r="J260" s="221"/>
      <c r="K260" s="221"/>
      <c r="L260" s="221"/>
      <c r="M260" s="221"/>
      <c r="N260" s="221"/>
      <c r="O260" s="221"/>
      <c r="P260" s="221"/>
      <c r="Q260" s="221"/>
      <c r="R260" s="221"/>
      <c r="S260" s="221"/>
      <c r="T260" s="74">
        <v>599</v>
      </c>
      <c r="U260" s="74">
        <v>673</v>
      </c>
      <c r="V260" s="74">
        <v>735</v>
      </c>
      <c r="W260" s="74">
        <v>796</v>
      </c>
      <c r="X260" s="74">
        <v>826</v>
      </c>
      <c r="Y260" s="7">
        <v>722</v>
      </c>
      <c r="Z260" s="7">
        <v>597</v>
      </c>
    </row>
    <row r="261" spans="1:26" ht="25.5">
      <c r="A261" s="31" t="s">
        <v>1191</v>
      </c>
      <c r="B261" s="221"/>
      <c r="C261" s="221"/>
      <c r="D261" s="221"/>
      <c r="E261" s="221"/>
      <c r="F261" s="221"/>
      <c r="G261" s="221"/>
      <c r="H261" s="221"/>
      <c r="I261" s="221"/>
      <c r="J261" s="221"/>
      <c r="K261" s="221"/>
      <c r="L261" s="221"/>
      <c r="M261" s="221"/>
      <c r="N261" s="221"/>
      <c r="O261" s="221"/>
      <c r="P261" s="221"/>
      <c r="Q261" s="221"/>
      <c r="R261" s="221"/>
      <c r="S261" s="221"/>
      <c r="T261" s="74" t="s">
        <v>1192</v>
      </c>
      <c r="U261" s="74" t="s">
        <v>1193</v>
      </c>
      <c r="V261" s="74" t="s">
        <v>1194</v>
      </c>
      <c r="W261" s="74" t="s">
        <v>1195</v>
      </c>
      <c r="X261" s="7">
        <v>27.2</v>
      </c>
      <c r="Y261" s="7">
        <v>27.2</v>
      </c>
      <c r="Z261" s="7">
        <v>22.3</v>
      </c>
    </row>
    <row r="262" spans="1:26" ht="25.5">
      <c r="A262" s="31" t="s">
        <v>1196</v>
      </c>
      <c r="B262" s="221"/>
      <c r="C262" s="221"/>
      <c r="D262" s="221"/>
      <c r="E262" s="221"/>
      <c r="F262" s="221"/>
      <c r="G262" s="221"/>
      <c r="H262" s="221"/>
      <c r="I262" s="221"/>
      <c r="J262" s="221"/>
      <c r="K262" s="221"/>
      <c r="L262" s="221"/>
      <c r="M262" s="221"/>
      <c r="N262" s="221"/>
      <c r="O262" s="221"/>
      <c r="P262" s="221"/>
      <c r="Q262" s="221"/>
      <c r="R262" s="221"/>
      <c r="S262" s="221"/>
      <c r="T262" s="74">
        <v>1062</v>
      </c>
      <c r="U262" s="74">
        <v>1044</v>
      </c>
      <c r="V262" s="74">
        <v>933</v>
      </c>
      <c r="W262" s="74">
        <v>633</v>
      </c>
      <c r="X262" s="74">
        <v>663</v>
      </c>
      <c r="Y262" s="7">
        <v>476</v>
      </c>
      <c r="Z262" s="7">
        <v>395</v>
      </c>
    </row>
    <row r="263" spans="1:26" ht="24.75" customHeight="1">
      <c r="A263" s="31" t="s">
        <v>1171</v>
      </c>
      <c r="B263" s="221"/>
      <c r="C263" s="221"/>
      <c r="D263" s="221"/>
      <c r="E263" s="221"/>
      <c r="F263" s="221"/>
      <c r="G263" s="221"/>
      <c r="H263" s="221"/>
      <c r="I263" s="221"/>
      <c r="J263" s="221"/>
      <c r="K263" s="221"/>
      <c r="L263" s="221"/>
      <c r="M263" s="221"/>
      <c r="N263" s="221"/>
      <c r="O263" s="221"/>
      <c r="P263" s="221"/>
      <c r="Q263" s="221"/>
      <c r="R263" s="221"/>
      <c r="S263" s="221"/>
      <c r="T263" s="74" t="s">
        <v>1197</v>
      </c>
      <c r="U263" s="74" t="s">
        <v>1198</v>
      </c>
      <c r="V263" s="74" t="s">
        <v>1199</v>
      </c>
      <c r="W263" s="74" t="s">
        <v>1200</v>
      </c>
      <c r="X263" s="18">
        <v>7</v>
      </c>
      <c r="Y263" s="7">
        <v>6.2</v>
      </c>
      <c r="Z263" s="7">
        <v>4.5</v>
      </c>
    </row>
    <row r="264" spans="1:26" ht="38.25">
      <c r="A264" s="31" t="s">
        <v>1201</v>
      </c>
      <c r="B264" s="221"/>
      <c r="C264" s="221"/>
      <c r="D264" s="221"/>
      <c r="E264" s="221"/>
      <c r="F264" s="221"/>
      <c r="G264" s="221"/>
      <c r="H264" s="221"/>
      <c r="I264" s="221"/>
      <c r="J264" s="221"/>
      <c r="K264" s="221"/>
      <c r="L264" s="221"/>
      <c r="M264" s="221"/>
      <c r="N264" s="221"/>
      <c r="O264" s="221"/>
      <c r="P264" s="221"/>
      <c r="Q264" s="221"/>
      <c r="R264" s="221"/>
      <c r="S264" s="221"/>
      <c r="T264" s="29">
        <v>445</v>
      </c>
      <c r="U264" s="74">
        <v>472</v>
      </c>
      <c r="V264" s="7">
        <v>502</v>
      </c>
      <c r="W264" s="10">
        <v>530</v>
      </c>
      <c r="X264" s="10">
        <v>510</v>
      </c>
      <c r="Y264" s="7">
        <v>503</v>
      </c>
      <c r="Z264" s="7">
        <v>489</v>
      </c>
    </row>
    <row r="265" spans="1:21" ht="28.5" customHeight="1">
      <c r="A265" s="91" t="s">
        <v>1202</v>
      </c>
      <c r="T265" s="116"/>
      <c r="U265" s="41"/>
    </row>
    <row r="266" spans="1:26" ht="14.25">
      <c r="A266" s="406" t="s">
        <v>1003</v>
      </c>
      <c r="B266" s="406"/>
      <c r="C266" s="406"/>
      <c r="D266" s="406"/>
      <c r="E266" s="406"/>
      <c r="F266" s="406"/>
      <c r="G266" s="406"/>
      <c r="H266" s="406"/>
      <c r="I266" s="406"/>
      <c r="J266" s="406"/>
      <c r="K266" s="406"/>
      <c r="L266" s="406"/>
      <c r="M266" s="406"/>
      <c r="N266" s="406"/>
      <c r="O266" s="406"/>
      <c r="P266" s="406"/>
      <c r="Q266" s="406"/>
      <c r="R266" s="406"/>
      <c r="S266" s="406"/>
      <c r="T266" s="406"/>
      <c r="U266" s="406"/>
      <c r="V266" s="406"/>
      <c r="W266" s="406"/>
      <c r="X266" s="406"/>
      <c r="Y266" s="406"/>
      <c r="Z266" s="406"/>
    </row>
    <row r="267" spans="1:20" ht="12.75">
      <c r="A267" s="31" t="s">
        <v>1203</v>
      </c>
      <c r="B267" s="58">
        <v>55.1</v>
      </c>
      <c r="C267" s="10">
        <v>46.8</v>
      </c>
      <c r="D267" s="10">
        <v>42.7</v>
      </c>
      <c r="E267" s="10">
        <v>35.9</v>
      </c>
      <c r="F267" s="58">
        <v>39</v>
      </c>
      <c r="G267" s="10">
        <v>38.9</v>
      </c>
      <c r="H267" s="10">
        <v>38.8</v>
      </c>
      <c r="I267" s="10">
        <v>35.2</v>
      </c>
      <c r="J267" s="10">
        <v>40.9</v>
      </c>
      <c r="K267" s="10">
        <v>46.7</v>
      </c>
      <c r="L267" s="10">
        <v>46.9</v>
      </c>
      <c r="M267" s="10">
        <v>48.5</v>
      </c>
      <c r="N267" s="10">
        <v>50.7</v>
      </c>
      <c r="O267" s="10">
        <v>53.7</v>
      </c>
      <c r="P267" s="10">
        <v>54.7</v>
      </c>
      <c r="Q267" s="10">
        <v>58.2</v>
      </c>
      <c r="R267" s="10">
        <v>59.6</v>
      </c>
      <c r="S267" s="10">
        <v>56.7</v>
      </c>
      <c r="T267" s="74">
        <v>50.8</v>
      </c>
    </row>
    <row r="268" spans="1:21" ht="12.75">
      <c r="A268" s="70" t="s">
        <v>1204</v>
      </c>
      <c r="B268" s="22">
        <v>10.5</v>
      </c>
      <c r="C268" s="19">
        <v>8.1</v>
      </c>
      <c r="D268" s="19">
        <v>5.8</v>
      </c>
      <c r="E268" s="19">
        <v>3.6</v>
      </c>
      <c r="F268" s="22">
        <v>3.8</v>
      </c>
      <c r="G268" s="19">
        <v>3.5</v>
      </c>
      <c r="H268" s="19">
        <v>3.5</v>
      </c>
      <c r="I268" s="19">
        <v>2.8</v>
      </c>
      <c r="J268" s="19">
        <v>3.3</v>
      </c>
      <c r="K268" s="19">
        <v>5</v>
      </c>
      <c r="L268" s="19">
        <v>5.4</v>
      </c>
      <c r="M268" s="19">
        <v>5.2</v>
      </c>
      <c r="N268" s="19">
        <v>6.1</v>
      </c>
      <c r="O268" s="19">
        <v>6</v>
      </c>
      <c r="P268" s="19">
        <v>6.7</v>
      </c>
      <c r="Q268" s="19">
        <v>7.9</v>
      </c>
      <c r="R268" s="19">
        <v>8.7</v>
      </c>
      <c r="S268" s="19">
        <v>7.8</v>
      </c>
      <c r="T268" s="29">
        <v>6.7</v>
      </c>
      <c r="U268" s="41"/>
    </row>
    <row r="269" spans="1:26" ht="14.25">
      <c r="A269" s="406" t="s">
        <v>1062</v>
      </c>
      <c r="B269" s="406"/>
      <c r="C269" s="406"/>
      <c r="D269" s="406"/>
      <c r="E269" s="406"/>
      <c r="F269" s="406"/>
      <c r="G269" s="406"/>
      <c r="H269" s="406"/>
      <c r="I269" s="406"/>
      <c r="J269" s="406"/>
      <c r="K269" s="406"/>
      <c r="L269" s="406"/>
      <c r="M269" s="406"/>
      <c r="N269" s="406"/>
      <c r="O269" s="406"/>
      <c r="P269" s="406"/>
      <c r="Q269" s="406"/>
      <c r="R269" s="406"/>
      <c r="S269" s="406"/>
      <c r="T269" s="406"/>
      <c r="U269" s="406"/>
      <c r="V269" s="406"/>
      <c r="W269" s="406"/>
      <c r="X269" s="406"/>
      <c r="Y269" s="406"/>
      <c r="Z269" s="406"/>
    </row>
    <row r="270" spans="1:26" ht="14.25">
      <c r="A270" s="17" t="s">
        <v>1203</v>
      </c>
      <c r="B270" s="221"/>
      <c r="C270" s="221"/>
      <c r="D270" s="221"/>
      <c r="E270" s="221"/>
      <c r="F270" s="221"/>
      <c r="G270" s="221"/>
      <c r="H270" s="221"/>
      <c r="I270" s="221"/>
      <c r="J270" s="221"/>
      <c r="K270" s="221"/>
      <c r="L270" s="221"/>
      <c r="M270" s="221"/>
      <c r="N270" s="221"/>
      <c r="O270" s="221"/>
      <c r="P270" s="221"/>
      <c r="Q270" s="221"/>
      <c r="R270" s="221"/>
      <c r="S270" s="221"/>
      <c r="T270" s="74">
        <v>51.9</v>
      </c>
      <c r="U270" s="58">
        <v>55</v>
      </c>
      <c r="V270" s="7">
        <v>56.5</v>
      </c>
      <c r="W270" s="23">
        <v>60</v>
      </c>
      <c r="X270" s="7">
        <v>59.2</v>
      </c>
      <c r="Y270" s="7">
        <v>61.2</v>
      </c>
      <c r="Z270" s="7">
        <v>60.4</v>
      </c>
    </row>
    <row r="271" spans="1:26" ht="14.25">
      <c r="A271" s="15" t="s">
        <v>1204</v>
      </c>
      <c r="B271" s="222"/>
      <c r="C271" s="222"/>
      <c r="D271" s="222"/>
      <c r="E271" s="222"/>
      <c r="F271" s="222"/>
      <c r="G271" s="222"/>
      <c r="H271" s="222"/>
      <c r="I271" s="222"/>
      <c r="J271" s="222"/>
      <c r="K271" s="222"/>
      <c r="L271" s="222"/>
      <c r="M271" s="222"/>
      <c r="N271" s="222"/>
      <c r="O271" s="222"/>
      <c r="P271" s="222"/>
      <c r="Q271" s="222"/>
      <c r="R271" s="222"/>
      <c r="S271" s="222"/>
      <c r="T271" s="29">
        <v>6.7</v>
      </c>
      <c r="U271" s="29">
        <v>9.2</v>
      </c>
      <c r="V271" s="23">
        <v>10</v>
      </c>
      <c r="W271" s="7">
        <v>9.7</v>
      </c>
      <c r="X271" s="7">
        <v>10.1</v>
      </c>
      <c r="Y271" s="7">
        <v>11.3</v>
      </c>
      <c r="Z271" s="7">
        <v>11.4</v>
      </c>
    </row>
    <row r="272" spans="1:22" ht="14.25" customHeight="1">
      <c r="A272" s="91" t="s">
        <v>1205</v>
      </c>
      <c r="B272" s="58"/>
      <c r="S272" s="41"/>
      <c r="T272" s="116"/>
      <c r="U272" s="41"/>
      <c r="V272" s="48"/>
    </row>
    <row r="273" spans="1:26" ht="14.25">
      <c r="A273" s="406" t="s">
        <v>1003</v>
      </c>
      <c r="B273" s="406"/>
      <c r="C273" s="406"/>
      <c r="D273" s="406"/>
      <c r="E273" s="406"/>
      <c r="F273" s="406"/>
      <c r="G273" s="406"/>
      <c r="H273" s="406"/>
      <c r="I273" s="406"/>
      <c r="J273" s="406"/>
      <c r="K273" s="406"/>
      <c r="L273" s="406"/>
      <c r="M273" s="406"/>
      <c r="N273" s="406"/>
      <c r="O273" s="406"/>
      <c r="P273" s="406"/>
      <c r="Q273" s="406"/>
      <c r="R273" s="406"/>
      <c r="S273" s="406"/>
      <c r="T273" s="406"/>
      <c r="U273" s="406"/>
      <c r="V273" s="406"/>
      <c r="W273" s="406"/>
      <c r="X273" s="406"/>
      <c r="Y273" s="406"/>
      <c r="Z273" s="406"/>
    </row>
    <row r="274" spans="1:22" ht="12.75">
      <c r="A274" s="17" t="s">
        <v>1206</v>
      </c>
      <c r="B274" s="14">
        <v>7.8</v>
      </c>
      <c r="C274" s="14">
        <v>5.9</v>
      </c>
      <c r="D274" s="14">
        <v>5.1</v>
      </c>
      <c r="E274" s="14">
        <v>4.8</v>
      </c>
      <c r="F274" s="14">
        <v>3.7</v>
      </c>
      <c r="G274" s="14">
        <v>2.4</v>
      </c>
      <c r="H274" s="14">
        <v>2.5</v>
      </c>
      <c r="I274" s="14">
        <v>1.2</v>
      </c>
      <c r="J274" s="14">
        <v>1.1</v>
      </c>
      <c r="K274" s="19">
        <v>1.3</v>
      </c>
      <c r="L274" s="19">
        <v>0.5</v>
      </c>
      <c r="M274" s="19">
        <v>3.1</v>
      </c>
      <c r="N274" s="19">
        <v>1.8</v>
      </c>
      <c r="O274" s="19">
        <v>2.1</v>
      </c>
      <c r="P274" s="19">
        <v>2.4</v>
      </c>
      <c r="Q274" s="19">
        <v>2</v>
      </c>
      <c r="R274" s="19">
        <v>1.6</v>
      </c>
      <c r="S274" s="19">
        <v>3.1</v>
      </c>
      <c r="T274" s="29">
        <v>2.2</v>
      </c>
      <c r="V274" s="48"/>
    </row>
    <row r="275" spans="1:22" ht="25.5">
      <c r="A275" s="17" t="s">
        <v>1207</v>
      </c>
      <c r="B275" s="14">
        <v>3710</v>
      </c>
      <c r="C275" s="14">
        <v>3184</v>
      </c>
      <c r="D275" s="14">
        <v>3481</v>
      </c>
      <c r="E275" s="14">
        <v>2662</v>
      </c>
      <c r="F275" s="14">
        <v>1789</v>
      </c>
      <c r="G275" s="14">
        <v>1064</v>
      </c>
      <c r="H275" s="14">
        <v>1186</v>
      </c>
      <c r="I275" s="14">
        <v>1043</v>
      </c>
      <c r="J275" s="14">
        <v>1173</v>
      </c>
      <c r="K275" s="14">
        <v>1327</v>
      </c>
      <c r="L275" s="232">
        <v>1719</v>
      </c>
      <c r="M275" s="14">
        <v>1938</v>
      </c>
      <c r="N275" s="19">
        <v>2218</v>
      </c>
      <c r="O275" s="14">
        <v>2589</v>
      </c>
      <c r="P275" s="14">
        <v>2778</v>
      </c>
      <c r="Q275" s="14">
        <v>2995</v>
      </c>
      <c r="R275" s="14">
        <v>3539</v>
      </c>
      <c r="S275" s="14">
        <v>3728</v>
      </c>
      <c r="T275" s="15">
        <v>2750</v>
      </c>
      <c r="V275" s="48"/>
    </row>
    <row r="276" spans="1:22" ht="15" customHeight="1">
      <c r="A276" s="17" t="s">
        <v>1208</v>
      </c>
      <c r="B276" s="70">
        <v>4707</v>
      </c>
      <c r="C276" s="233">
        <v>4319</v>
      </c>
      <c r="D276" s="233">
        <v>3657</v>
      </c>
      <c r="E276" s="233">
        <v>1553</v>
      </c>
      <c r="F276" s="233">
        <v>1001</v>
      </c>
      <c r="G276" s="233">
        <v>691</v>
      </c>
      <c r="H276" s="233">
        <v>610</v>
      </c>
      <c r="I276" s="233">
        <v>450</v>
      </c>
      <c r="J276" s="233">
        <v>745</v>
      </c>
      <c r="K276" s="233">
        <v>745</v>
      </c>
      <c r="L276" s="234">
        <v>762</v>
      </c>
      <c r="M276" s="233">
        <v>787</v>
      </c>
      <c r="N276" s="233">
        <v>721</v>
      </c>
      <c r="O276" s="233">
        <v>715</v>
      </c>
      <c r="P276" s="233">
        <v>889</v>
      </c>
      <c r="Q276" s="233">
        <v>584</v>
      </c>
      <c r="R276" s="233">
        <v>649</v>
      </c>
      <c r="S276" s="233">
        <v>1252</v>
      </c>
      <c r="T276" s="70">
        <v>222</v>
      </c>
      <c r="V276" s="48"/>
    </row>
    <row r="277" spans="1:22" ht="12.75">
      <c r="A277" s="31" t="s">
        <v>1209</v>
      </c>
      <c r="B277" s="58">
        <v>67.5</v>
      </c>
      <c r="C277" s="10">
        <v>53.4</v>
      </c>
      <c r="D277" s="10">
        <v>41.9</v>
      </c>
      <c r="E277" s="10">
        <v>20.1</v>
      </c>
      <c r="F277" s="10">
        <v>18</v>
      </c>
      <c r="G277" s="10">
        <v>12.1</v>
      </c>
      <c r="H277" s="10">
        <v>9.4</v>
      </c>
      <c r="I277" s="10">
        <v>7.6</v>
      </c>
      <c r="J277" s="58">
        <v>8</v>
      </c>
      <c r="K277" s="10">
        <v>8.9</v>
      </c>
      <c r="L277" s="10">
        <v>8.3</v>
      </c>
      <c r="M277" s="10">
        <v>6.5</v>
      </c>
      <c r="N277" s="10">
        <v>5.7</v>
      </c>
      <c r="O277" s="10">
        <v>5.4</v>
      </c>
      <c r="P277" s="10">
        <v>4.9</v>
      </c>
      <c r="Q277" s="10">
        <v>5.1</v>
      </c>
      <c r="R277" s="10">
        <v>5.1</v>
      </c>
      <c r="S277" s="10">
        <v>4.8</v>
      </c>
      <c r="T277" s="74">
        <v>1.9</v>
      </c>
      <c r="V277" s="48"/>
    </row>
    <row r="278" spans="1:26" ht="14.25">
      <c r="A278" s="406" t="s">
        <v>1062</v>
      </c>
      <c r="B278" s="406"/>
      <c r="C278" s="406"/>
      <c r="D278" s="406"/>
      <c r="E278" s="406"/>
      <c r="F278" s="406"/>
      <c r="G278" s="406"/>
      <c r="H278" s="406"/>
      <c r="I278" s="406"/>
      <c r="J278" s="406"/>
      <c r="K278" s="406"/>
      <c r="L278" s="406"/>
      <c r="M278" s="406"/>
      <c r="N278" s="406"/>
      <c r="O278" s="406"/>
      <c r="P278" s="406"/>
      <c r="Q278" s="406"/>
      <c r="R278" s="406"/>
      <c r="S278" s="406"/>
      <c r="T278" s="406"/>
      <c r="U278" s="406"/>
      <c r="V278" s="406"/>
      <c r="W278" s="406"/>
      <c r="X278" s="406"/>
      <c r="Y278" s="406"/>
      <c r="Z278" s="406"/>
    </row>
    <row r="279" spans="1:26" ht="25.5">
      <c r="A279" s="17" t="s">
        <v>1210</v>
      </c>
      <c r="B279" s="221"/>
      <c r="C279" s="221"/>
      <c r="D279" s="221"/>
      <c r="E279" s="221"/>
      <c r="F279" s="221"/>
      <c r="G279" s="221"/>
      <c r="H279" s="221"/>
      <c r="I279" s="221"/>
      <c r="J279" s="221"/>
      <c r="K279" s="221"/>
      <c r="L279" s="221"/>
      <c r="M279" s="221"/>
      <c r="N279" s="221"/>
      <c r="O279" s="221"/>
      <c r="P279" s="221"/>
      <c r="Q279" s="221"/>
      <c r="R279" s="221"/>
      <c r="S279" s="221"/>
      <c r="T279" s="15">
        <v>2.2</v>
      </c>
      <c r="U279" s="15">
        <v>4.2</v>
      </c>
      <c r="V279" s="7">
        <v>4.3</v>
      </c>
      <c r="W279" s="15">
        <v>3.5</v>
      </c>
      <c r="X279" s="15">
        <v>3.1</v>
      </c>
      <c r="Y279" s="20">
        <v>1</v>
      </c>
      <c r="Z279" s="15">
        <v>1.8</v>
      </c>
    </row>
    <row r="280" spans="1:26" ht="14.25">
      <c r="A280" s="17" t="s">
        <v>1209</v>
      </c>
      <c r="B280" s="221"/>
      <c r="C280" s="221"/>
      <c r="D280" s="221"/>
      <c r="E280" s="221"/>
      <c r="F280" s="221"/>
      <c r="G280" s="221"/>
      <c r="H280" s="221"/>
      <c r="I280" s="221"/>
      <c r="J280" s="221"/>
      <c r="K280" s="221"/>
      <c r="L280" s="221"/>
      <c r="M280" s="221"/>
      <c r="N280" s="221"/>
      <c r="O280" s="221"/>
      <c r="P280" s="221"/>
      <c r="Q280" s="221"/>
      <c r="R280" s="221"/>
      <c r="S280" s="221"/>
      <c r="T280" s="20">
        <v>2</v>
      </c>
      <c r="U280" s="15">
        <v>2.8</v>
      </c>
      <c r="V280" s="7">
        <v>3.3</v>
      </c>
      <c r="W280" s="15">
        <v>3.5</v>
      </c>
      <c r="X280" s="15">
        <v>2.9</v>
      </c>
      <c r="Y280" s="7">
        <v>3.9</v>
      </c>
      <c r="Z280" s="15">
        <v>3.4</v>
      </c>
    </row>
    <row r="281" spans="1:26" ht="25.5">
      <c r="A281" s="17" t="s">
        <v>1207</v>
      </c>
      <c r="B281" s="221"/>
      <c r="C281" s="221"/>
      <c r="D281" s="221"/>
      <c r="E281" s="221"/>
      <c r="F281" s="221"/>
      <c r="G281" s="221"/>
      <c r="H281" s="221"/>
      <c r="I281" s="221"/>
      <c r="J281" s="221"/>
      <c r="K281" s="221"/>
      <c r="L281" s="221"/>
      <c r="M281" s="221"/>
      <c r="N281" s="221"/>
      <c r="O281" s="221"/>
      <c r="P281" s="221"/>
      <c r="Q281" s="221"/>
      <c r="R281" s="221"/>
      <c r="S281" s="222"/>
      <c r="T281" s="14">
        <v>2811</v>
      </c>
      <c r="U281" s="14">
        <v>3557</v>
      </c>
      <c r="V281" s="7">
        <v>4100</v>
      </c>
      <c r="W281" s="15">
        <v>4302</v>
      </c>
      <c r="X281" s="15">
        <v>4128</v>
      </c>
      <c r="Y281" s="7">
        <v>3693</v>
      </c>
      <c r="Z281" s="7">
        <v>3117</v>
      </c>
    </row>
    <row r="282" spans="1:26" ht="12.75" customHeight="1">
      <c r="A282" s="17" t="s">
        <v>1208</v>
      </c>
      <c r="B282" s="58"/>
      <c r="C282" s="10"/>
      <c r="D282" s="10"/>
      <c r="E282" s="10"/>
      <c r="F282" s="10"/>
      <c r="G282" s="10"/>
      <c r="H282" s="10"/>
      <c r="I282" s="10"/>
      <c r="J282" s="10"/>
      <c r="K282" s="10"/>
      <c r="L282" s="10"/>
      <c r="M282" s="10"/>
      <c r="N282" s="10"/>
      <c r="O282" s="10"/>
      <c r="P282" s="10"/>
      <c r="Q282" s="10"/>
      <c r="R282" s="10"/>
      <c r="S282" s="41"/>
      <c r="T282" s="233">
        <v>222</v>
      </c>
      <c r="U282" s="233">
        <v>225</v>
      </c>
      <c r="V282" s="233">
        <v>127</v>
      </c>
      <c r="W282" s="15">
        <v>60.6</v>
      </c>
      <c r="X282" s="15">
        <v>52.7</v>
      </c>
      <c r="Y282" s="7">
        <v>55.1</v>
      </c>
      <c r="Z282" s="23">
        <v>36</v>
      </c>
    </row>
    <row r="283" spans="1:21" ht="27.75" customHeight="1">
      <c r="A283" s="91" t="s">
        <v>1211</v>
      </c>
      <c r="B283" s="58"/>
      <c r="C283" s="10"/>
      <c r="D283" s="10"/>
      <c r="E283" s="10"/>
      <c r="F283" s="10"/>
      <c r="G283" s="10"/>
      <c r="H283" s="10"/>
      <c r="I283" s="10"/>
      <c r="J283" s="10"/>
      <c r="K283" s="10"/>
      <c r="L283" s="10"/>
      <c r="M283" s="10"/>
      <c r="N283" s="10"/>
      <c r="O283" s="10"/>
      <c r="P283" s="10"/>
      <c r="Q283" s="10"/>
      <c r="R283" s="10"/>
      <c r="S283" s="41"/>
      <c r="T283" s="41"/>
      <c r="U283" s="233"/>
    </row>
    <row r="284" spans="1:26" ht="14.25">
      <c r="A284" s="406" t="s">
        <v>1003</v>
      </c>
      <c r="B284" s="406"/>
      <c r="C284" s="406"/>
      <c r="D284" s="406"/>
      <c r="E284" s="406"/>
      <c r="F284" s="406"/>
      <c r="G284" s="406"/>
      <c r="H284" s="406"/>
      <c r="I284" s="406"/>
      <c r="J284" s="406"/>
      <c r="K284" s="406"/>
      <c r="L284" s="406"/>
      <c r="M284" s="406"/>
      <c r="N284" s="406"/>
      <c r="O284" s="406"/>
      <c r="P284" s="406"/>
      <c r="Q284" s="406"/>
      <c r="R284" s="406"/>
      <c r="S284" s="406"/>
      <c r="T284" s="406"/>
      <c r="U284" s="406"/>
      <c r="V284" s="406"/>
      <c r="W284" s="406"/>
      <c r="X284" s="406"/>
      <c r="Y284" s="406"/>
      <c r="Z284" s="406"/>
    </row>
    <row r="285" spans="1:20" ht="12.75">
      <c r="A285" s="5" t="s">
        <v>1055</v>
      </c>
      <c r="B285" s="10">
        <v>254</v>
      </c>
      <c r="C285" s="10">
        <v>137</v>
      </c>
      <c r="D285" s="10">
        <v>113</v>
      </c>
      <c r="E285" s="10">
        <v>82.1</v>
      </c>
      <c r="F285" s="10">
        <v>62.3</v>
      </c>
      <c r="G285" s="10">
        <v>118</v>
      </c>
      <c r="H285" s="10">
        <v>132</v>
      </c>
      <c r="I285" s="58">
        <v>62</v>
      </c>
      <c r="J285" s="58">
        <v>66</v>
      </c>
      <c r="K285" s="10">
        <v>70.8</v>
      </c>
      <c r="L285" s="10">
        <v>136</v>
      </c>
      <c r="M285" s="10">
        <v>243</v>
      </c>
      <c r="N285" s="10">
        <v>247</v>
      </c>
      <c r="O285" s="10">
        <v>308</v>
      </c>
      <c r="P285" s="10">
        <v>356</v>
      </c>
      <c r="Q285" s="10">
        <v>590</v>
      </c>
      <c r="R285" s="10">
        <v>1329</v>
      </c>
      <c r="S285" s="10">
        <v>861</v>
      </c>
      <c r="T285" s="15">
        <v>315</v>
      </c>
    </row>
    <row r="286" spans="1:26" ht="14.25">
      <c r="A286" s="406" t="s">
        <v>1062</v>
      </c>
      <c r="B286" s="406"/>
      <c r="C286" s="406"/>
      <c r="D286" s="406"/>
      <c r="E286" s="406"/>
      <c r="F286" s="406"/>
      <c r="G286" s="406"/>
      <c r="H286" s="406"/>
      <c r="I286" s="406"/>
      <c r="J286" s="406"/>
      <c r="K286" s="406"/>
      <c r="L286" s="406"/>
      <c r="M286" s="406"/>
      <c r="N286" s="406"/>
      <c r="O286" s="406"/>
      <c r="P286" s="406"/>
      <c r="Q286" s="406"/>
      <c r="R286" s="406"/>
      <c r="S286" s="406"/>
      <c r="T286" s="406"/>
      <c r="U286" s="406"/>
      <c r="V286" s="406"/>
      <c r="W286" s="406"/>
      <c r="X286" s="406"/>
      <c r="Y286" s="406"/>
      <c r="Z286" s="406"/>
    </row>
    <row r="287" spans="1:26" ht="15.75" customHeight="1">
      <c r="A287" s="17" t="s">
        <v>1212</v>
      </c>
      <c r="B287" s="221"/>
      <c r="C287" s="221"/>
      <c r="D287" s="221"/>
      <c r="E287" s="221"/>
      <c r="F287" s="221"/>
      <c r="G287" s="221"/>
      <c r="H287" s="221"/>
      <c r="I287" s="221"/>
      <c r="J287" s="221"/>
      <c r="K287" s="221"/>
      <c r="L287" s="221"/>
      <c r="M287" s="221"/>
      <c r="N287" s="221"/>
      <c r="O287" s="221"/>
      <c r="P287" s="221"/>
      <c r="Q287" s="221"/>
      <c r="R287" s="221"/>
      <c r="S287" s="221"/>
      <c r="T287" s="6">
        <v>308</v>
      </c>
      <c r="U287" s="6">
        <v>296</v>
      </c>
      <c r="V287" s="6">
        <v>455</v>
      </c>
      <c r="W287" s="6">
        <v>620</v>
      </c>
      <c r="X287" s="15">
        <v>522</v>
      </c>
      <c r="Y287" s="7">
        <v>317</v>
      </c>
      <c r="Z287" s="48">
        <v>300</v>
      </c>
    </row>
    <row r="288" spans="1:22" ht="16.5" customHeight="1">
      <c r="A288" s="91" t="s">
        <v>1213</v>
      </c>
      <c r="B288" s="58"/>
      <c r="C288" s="10"/>
      <c r="D288" s="10"/>
      <c r="E288" s="10"/>
      <c r="F288" s="10"/>
      <c r="G288" s="10"/>
      <c r="H288" s="10"/>
      <c r="I288" s="58"/>
      <c r="J288" s="10"/>
      <c r="K288" s="10"/>
      <c r="L288" s="10"/>
      <c r="M288" s="10"/>
      <c r="N288" s="10"/>
      <c r="O288" s="10"/>
      <c r="P288" s="10"/>
      <c r="Q288" s="10"/>
      <c r="R288" s="10"/>
      <c r="S288" s="13"/>
      <c r="T288" s="70"/>
      <c r="U288" s="41"/>
      <c r="V288" s="48"/>
    </row>
    <row r="289" spans="1:26" ht="14.25">
      <c r="A289" s="406" t="s">
        <v>1003</v>
      </c>
      <c r="B289" s="406"/>
      <c r="C289" s="406"/>
      <c r="D289" s="406"/>
      <c r="E289" s="406"/>
      <c r="F289" s="406"/>
      <c r="G289" s="406"/>
      <c r="H289" s="406"/>
      <c r="I289" s="406"/>
      <c r="J289" s="406"/>
      <c r="K289" s="406"/>
      <c r="L289" s="406"/>
      <c r="M289" s="406"/>
      <c r="N289" s="406"/>
      <c r="O289" s="406"/>
      <c r="P289" s="406"/>
      <c r="Q289" s="406"/>
      <c r="R289" s="406"/>
      <c r="S289" s="406"/>
      <c r="T289" s="406"/>
      <c r="U289" s="406"/>
      <c r="V289" s="406"/>
      <c r="W289" s="406"/>
      <c r="X289" s="406"/>
      <c r="Y289" s="406"/>
      <c r="Z289" s="406"/>
    </row>
    <row r="290" spans="1:22" ht="12.75">
      <c r="A290" s="31" t="s">
        <v>1214</v>
      </c>
      <c r="B290" s="58">
        <v>1030</v>
      </c>
      <c r="C290" s="10">
        <v>963</v>
      </c>
      <c r="D290" s="10">
        <v>956</v>
      </c>
      <c r="E290" s="10">
        <v>798</v>
      </c>
      <c r="F290" s="10">
        <v>835</v>
      </c>
      <c r="G290" s="10">
        <v>868</v>
      </c>
      <c r="H290" s="10">
        <v>986</v>
      </c>
      <c r="I290" s="10">
        <v>840</v>
      </c>
      <c r="J290" s="10">
        <v>954</v>
      </c>
      <c r="K290" s="10">
        <v>969</v>
      </c>
      <c r="L290" s="10">
        <v>1022</v>
      </c>
      <c r="M290" s="10">
        <v>981</v>
      </c>
      <c r="N290" s="10">
        <v>1012</v>
      </c>
      <c r="O290" s="10">
        <v>1110</v>
      </c>
      <c r="P290" s="10">
        <v>1069</v>
      </c>
      <c r="Q290" s="10">
        <v>1178</v>
      </c>
      <c r="R290" s="10">
        <v>1294</v>
      </c>
      <c r="S290" s="10">
        <v>1470</v>
      </c>
      <c r="T290" s="10">
        <v>600</v>
      </c>
      <c r="V290" s="48"/>
    </row>
    <row r="291" spans="1:22" ht="12.75">
      <c r="A291" s="17" t="s">
        <v>1215</v>
      </c>
      <c r="B291" s="14">
        <v>12.9</v>
      </c>
      <c r="C291" s="14">
        <v>12</v>
      </c>
      <c r="D291" s="14">
        <v>11.5</v>
      </c>
      <c r="E291" s="14">
        <v>5.2</v>
      </c>
      <c r="F291" s="14">
        <v>3.7</v>
      </c>
      <c r="G291" s="14">
        <v>2.8</v>
      </c>
      <c r="H291" s="14">
        <v>2.2</v>
      </c>
      <c r="I291" s="14">
        <v>1.1</v>
      </c>
      <c r="J291" s="14">
        <v>1.3</v>
      </c>
      <c r="K291" s="19">
        <v>2.4</v>
      </c>
      <c r="L291" s="19">
        <v>3.2</v>
      </c>
      <c r="M291" s="19">
        <v>3</v>
      </c>
      <c r="N291" s="19">
        <v>3.1</v>
      </c>
      <c r="O291" s="19">
        <v>3.9</v>
      </c>
      <c r="P291" s="19">
        <v>4.4</v>
      </c>
      <c r="Q291" s="19">
        <v>5.2</v>
      </c>
      <c r="R291" s="19">
        <v>6.9</v>
      </c>
      <c r="S291" s="19">
        <v>6.4</v>
      </c>
      <c r="T291" s="29">
        <v>1.3</v>
      </c>
      <c r="V291" s="48"/>
    </row>
    <row r="292" spans="1:22" ht="12.75">
      <c r="A292" s="70" t="s">
        <v>1216</v>
      </c>
      <c r="B292" s="22">
        <v>22.4</v>
      </c>
      <c r="C292" s="19">
        <v>16.9</v>
      </c>
      <c r="D292" s="19">
        <v>12.3</v>
      </c>
      <c r="E292" s="19">
        <v>7.8</v>
      </c>
      <c r="F292" s="19">
        <v>7.1</v>
      </c>
      <c r="G292" s="19">
        <v>7.4</v>
      </c>
      <c r="H292" s="19">
        <v>5</v>
      </c>
      <c r="I292" s="19">
        <v>3.9</v>
      </c>
      <c r="J292" s="19">
        <v>4.1</v>
      </c>
      <c r="K292" s="19">
        <v>4</v>
      </c>
      <c r="L292" s="19">
        <v>6.5</v>
      </c>
      <c r="M292" s="19">
        <v>10.7</v>
      </c>
      <c r="N292" s="19">
        <v>27</v>
      </c>
      <c r="O292" s="19">
        <v>35.3</v>
      </c>
      <c r="P292" s="19">
        <v>35.2</v>
      </c>
      <c r="Q292" s="19">
        <v>33.7</v>
      </c>
      <c r="R292" s="19">
        <v>38.6</v>
      </c>
      <c r="S292" s="19">
        <v>42.7</v>
      </c>
      <c r="T292" s="15">
        <v>23.4</v>
      </c>
      <c r="V292" s="48"/>
    </row>
    <row r="293" spans="1:26" ht="14.25">
      <c r="A293" s="406" t="s">
        <v>1062</v>
      </c>
      <c r="B293" s="406"/>
      <c r="C293" s="406"/>
      <c r="D293" s="406"/>
      <c r="E293" s="406"/>
      <c r="F293" s="406"/>
      <c r="G293" s="406"/>
      <c r="H293" s="406"/>
      <c r="I293" s="406"/>
      <c r="J293" s="406"/>
      <c r="K293" s="406"/>
      <c r="L293" s="406"/>
      <c r="M293" s="406"/>
      <c r="N293" s="406"/>
      <c r="O293" s="406"/>
      <c r="P293" s="406"/>
      <c r="Q293" s="406"/>
      <c r="R293" s="406"/>
      <c r="S293" s="406"/>
      <c r="T293" s="406"/>
      <c r="U293" s="406"/>
      <c r="V293" s="406"/>
      <c r="W293" s="406"/>
      <c r="X293" s="406"/>
      <c r="Y293" s="406"/>
      <c r="Z293" s="406"/>
    </row>
    <row r="294" spans="1:26" ht="14.25">
      <c r="A294" s="17" t="s">
        <v>1214</v>
      </c>
      <c r="B294" s="221"/>
      <c r="C294" s="221"/>
      <c r="D294" s="221"/>
      <c r="E294" s="221"/>
      <c r="F294" s="221"/>
      <c r="G294" s="221"/>
      <c r="H294" s="221"/>
      <c r="I294" s="221"/>
      <c r="J294" s="221"/>
      <c r="K294" s="221"/>
      <c r="L294" s="221"/>
      <c r="M294" s="221"/>
      <c r="N294" s="221"/>
      <c r="O294" s="221"/>
      <c r="P294" s="221"/>
      <c r="Q294" s="221"/>
      <c r="R294" s="221"/>
      <c r="S294" s="221"/>
      <c r="T294" s="15">
        <v>600</v>
      </c>
      <c r="U294" s="15">
        <v>1210</v>
      </c>
      <c r="V294" s="15">
        <v>1740</v>
      </c>
      <c r="W294" s="15">
        <v>1964</v>
      </c>
      <c r="X294" s="15">
        <v>1925</v>
      </c>
      <c r="Y294" s="15">
        <v>1695</v>
      </c>
      <c r="Z294" s="15">
        <v>1215</v>
      </c>
    </row>
    <row r="295" spans="1:26" ht="14.25">
      <c r="A295" s="99" t="s">
        <v>1217</v>
      </c>
      <c r="B295" s="221"/>
      <c r="C295" s="221"/>
      <c r="D295" s="221"/>
      <c r="E295" s="221"/>
      <c r="F295" s="221"/>
      <c r="G295" s="221"/>
      <c r="H295" s="221"/>
      <c r="I295" s="221"/>
      <c r="J295" s="221"/>
      <c r="K295" s="221"/>
      <c r="L295" s="221"/>
      <c r="M295" s="221"/>
      <c r="N295" s="221"/>
      <c r="O295" s="221"/>
      <c r="P295" s="221"/>
      <c r="Q295" s="221"/>
      <c r="R295" s="221"/>
      <c r="S295" s="221"/>
      <c r="T295" s="70">
        <v>1.3</v>
      </c>
      <c r="U295" s="70">
        <v>2.9</v>
      </c>
      <c r="V295" s="70">
        <v>4.1</v>
      </c>
      <c r="W295" s="70">
        <v>4.8</v>
      </c>
      <c r="X295" s="15">
        <v>5.4</v>
      </c>
      <c r="Y295" s="70">
        <v>3.3</v>
      </c>
      <c r="Z295" s="15">
        <v>2.1</v>
      </c>
    </row>
    <row r="296" spans="1:26" ht="14.25">
      <c r="A296" s="17" t="s">
        <v>1218</v>
      </c>
      <c r="B296" s="221"/>
      <c r="C296" s="221"/>
      <c r="D296" s="221"/>
      <c r="E296" s="221"/>
      <c r="F296" s="221"/>
      <c r="G296" s="221"/>
      <c r="H296" s="221"/>
      <c r="I296" s="221"/>
      <c r="J296" s="221"/>
      <c r="K296" s="221"/>
      <c r="L296" s="221"/>
      <c r="M296" s="221"/>
      <c r="N296" s="221"/>
      <c r="O296" s="221"/>
      <c r="P296" s="221"/>
      <c r="Q296" s="221"/>
      <c r="R296" s="221"/>
      <c r="S296" s="235"/>
      <c r="T296" s="235">
        <v>23.6</v>
      </c>
      <c r="U296" s="235">
        <v>50.5</v>
      </c>
      <c r="V296" s="7">
        <v>63</v>
      </c>
      <c r="W296" s="235">
        <v>71.7</v>
      </c>
      <c r="X296" s="15">
        <v>60.1</v>
      </c>
      <c r="Y296" s="235">
        <v>55.1</v>
      </c>
      <c r="Z296" s="15">
        <v>28.7</v>
      </c>
    </row>
    <row r="297" spans="1:21" ht="12.75">
      <c r="A297" s="42" t="s">
        <v>434</v>
      </c>
      <c r="B297" s="78"/>
      <c r="C297" s="78"/>
      <c r="D297" s="78"/>
      <c r="E297" s="78"/>
      <c r="F297" s="78"/>
      <c r="G297" s="78"/>
      <c r="H297" s="78"/>
      <c r="I297" s="78"/>
      <c r="J297" s="78"/>
      <c r="K297" s="78"/>
      <c r="L297" s="78"/>
      <c r="M297" s="78"/>
      <c r="N297" s="78"/>
      <c r="O297" s="78"/>
      <c r="P297" s="78"/>
      <c r="Q297" s="78"/>
      <c r="R297" s="78"/>
      <c r="S297" s="78"/>
      <c r="T297" s="83"/>
      <c r="U297" s="41"/>
    </row>
    <row r="298" spans="1:26" ht="12.75" customHeight="1">
      <c r="A298" s="406" t="s">
        <v>1003</v>
      </c>
      <c r="B298" s="406"/>
      <c r="C298" s="406"/>
      <c r="D298" s="406"/>
      <c r="E298" s="406"/>
      <c r="F298" s="406"/>
      <c r="G298" s="406"/>
      <c r="H298" s="406"/>
      <c r="I298" s="406"/>
      <c r="J298" s="406"/>
      <c r="K298" s="406"/>
      <c r="L298" s="406"/>
      <c r="M298" s="406"/>
      <c r="N298" s="406"/>
      <c r="O298" s="406"/>
      <c r="P298" s="406"/>
      <c r="Q298" s="406"/>
      <c r="R298" s="406"/>
      <c r="S298" s="406"/>
      <c r="T298" s="406"/>
      <c r="U298" s="406"/>
      <c r="V298" s="406"/>
      <c r="W298" s="406"/>
      <c r="X298" s="406"/>
      <c r="Y298" s="406"/>
      <c r="Z298" s="406"/>
    </row>
    <row r="299" spans="1:21" ht="15" customHeight="1">
      <c r="A299" s="31" t="s">
        <v>1219</v>
      </c>
      <c r="B299" s="22">
        <v>1068.2</v>
      </c>
      <c r="C299" s="22">
        <v>1008.5</v>
      </c>
      <c r="D299" s="19">
        <v>956.6</v>
      </c>
      <c r="E299" s="19">
        <v>875.9</v>
      </c>
      <c r="F299" s="22">
        <v>860</v>
      </c>
      <c r="G299" s="19">
        <v>847.2</v>
      </c>
      <c r="H299" s="19">
        <v>834.1</v>
      </c>
      <c r="I299" s="19">
        <v>827.2</v>
      </c>
      <c r="J299" s="19">
        <v>846.2</v>
      </c>
      <c r="K299" s="19">
        <v>877.8</v>
      </c>
      <c r="L299" s="19">
        <v>891.3</v>
      </c>
      <c r="M299" s="19">
        <v>891.3</v>
      </c>
      <c r="N299" s="19">
        <v>916.3</v>
      </c>
      <c r="O299" s="19">
        <v>931.9</v>
      </c>
      <c r="P299" s="19">
        <v>953.1</v>
      </c>
      <c r="Q299" s="19">
        <v>995.8</v>
      </c>
      <c r="R299" s="19">
        <v>1015.3</v>
      </c>
      <c r="S299" s="19">
        <v>1040.4</v>
      </c>
      <c r="T299" s="19">
        <v>992.1</v>
      </c>
      <c r="U299" s="19"/>
    </row>
    <row r="300" spans="1:21" ht="13.5" customHeight="1">
      <c r="A300" s="31" t="s">
        <v>1220</v>
      </c>
      <c r="B300" s="22">
        <v>1056.1</v>
      </c>
      <c r="C300" s="19">
        <v>992.2</v>
      </c>
      <c r="D300" s="19">
        <v>937.9</v>
      </c>
      <c r="E300" s="19">
        <v>856.4</v>
      </c>
      <c r="F300" s="19">
        <v>840.4</v>
      </c>
      <c r="G300" s="19">
        <v>827.7</v>
      </c>
      <c r="H300" s="19">
        <v>814.4</v>
      </c>
      <c r="I300" s="19">
        <v>809.1</v>
      </c>
      <c r="J300" s="19">
        <v>832.1</v>
      </c>
      <c r="K300" s="19">
        <v>863.7</v>
      </c>
      <c r="L300" s="19">
        <v>875.4</v>
      </c>
      <c r="M300" s="19">
        <v>878.4</v>
      </c>
      <c r="N300" s="19">
        <v>902.9</v>
      </c>
      <c r="O300" s="19">
        <v>924.3</v>
      </c>
      <c r="P300" s="19">
        <v>940.7</v>
      </c>
      <c r="Q300" s="22">
        <v>980</v>
      </c>
      <c r="R300" s="19">
        <v>1002.5</v>
      </c>
      <c r="S300" s="19">
        <v>1022.8</v>
      </c>
      <c r="T300" s="19">
        <v>977.1</v>
      </c>
      <c r="U300" s="19"/>
    </row>
    <row r="301" spans="1:21" ht="25.5" customHeight="1">
      <c r="A301" s="31" t="s">
        <v>1221</v>
      </c>
      <c r="B301" s="19">
        <v>780</v>
      </c>
      <c r="C301" s="19">
        <v>715</v>
      </c>
      <c r="D301" s="19">
        <v>663</v>
      </c>
      <c r="E301" s="19">
        <v>601</v>
      </c>
      <c r="F301" s="19">
        <v>583</v>
      </c>
      <c r="G301" s="19">
        <v>583</v>
      </c>
      <c r="H301" s="19">
        <v>567</v>
      </c>
      <c r="I301" s="19">
        <v>564</v>
      </c>
      <c r="J301" s="19">
        <v>563</v>
      </c>
      <c r="K301" s="19">
        <v>582</v>
      </c>
      <c r="L301" s="19">
        <v>578</v>
      </c>
      <c r="M301" s="19">
        <v>585</v>
      </c>
      <c r="N301" s="19">
        <v>608</v>
      </c>
      <c r="O301" s="19">
        <v>609</v>
      </c>
      <c r="P301" s="19">
        <v>629</v>
      </c>
      <c r="Q301" s="19">
        <v>664</v>
      </c>
      <c r="R301" s="19">
        <v>676</v>
      </c>
      <c r="S301" s="19">
        <v>710</v>
      </c>
      <c r="T301" s="19">
        <v>652</v>
      </c>
      <c r="U301" s="19"/>
    </row>
    <row r="302" spans="1:21" ht="25.5">
      <c r="A302" s="31" t="s">
        <v>1222</v>
      </c>
      <c r="B302" s="15">
        <v>168</v>
      </c>
      <c r="C302" s="19">
        <v>173</v>
      </c>
      <c r="D302" s="19">
        <v>175</v>
      </c>
      <c r="E302" s="19">
        <v>177</v>
      </c>
      <c r="F302" s="19">
        <v>177</v>
      </c>
      <c r="G302" s="19">
        <v>155</v>
      </c>
      <c r="H302" s="19">
        <v>158</v>
      </c>
      <c r="I302" s="19">
        <v>159</v>
      </c>
      <c r="J302" s="19">
        <v>161</v>
      </c>
      <c r="K302" s="19">
        <v>165</v>
      </c>
      <c r="L302" s="19">
        <v>176</v>
      </c>
      <c r="M302" s="19">
        <v>164</v>
      </c>
      <c r="N302" s="19">
        <v>158</v>
      </c>
      <c r="O302" s="19">
        <v>178</v>
      </c>
      <c r="P302" s="19">
        <v>175</v>
      </c>
      <c r="Q302" s="19">
        <v>175</v>
      </c>
      <c r="R302" s="19">
        <v>179</v>
      </c>
      <c r="S302" s="19">
        <v>167</v>
      </c>
      <c r="T302" s="19">
        <v>176</v>
      </c>
      <c r="U302" s="19"/>
    </row>
    <row r="303" spans="1:21" ht="29.25" customHeight="1">
      <c r="A303" s="5" t="s">
        <v>1223</v>
      </c>
      <c r="B303" s="15">
        <v>120</v>
      </c>
      <c r="C303" s="19">
        <v>119.6</v>
      </c>
      <c r="D303" s="19">
        <v>119.2</v>
      </c>
      <c r="E303" s="19">
        <v>97.8</v>
      </c>
      <c r="F303" s="19">
        <v>99.5</v>
      </c>
      <c r="G303" s="19">
        <v>109</v>
      </c>
      <c r="H303" s="19">
        <v>109</v>
      </c>
      <c r="I303" s="19">
        <v>104</v>
      </c>
      <c r="J303" s="19">
        <v>122</v>
      </c>
      <c r="K303" s="19">
        <v>131</v>
      </c>
      <c r="L303" s="19">
        <v>137</v>
      </c>
      <c r="M303" s="19">
        <v>142</v>
      </c>
      <c r="N303" s="19">
        <v>150</v>
      </c>
      <c r="O303" s="19">
        <v>145</v>
      </c>
      <c r="P303" s="19">
        <v>149</v>
      </c>
      <c r="Q303" s="19">
        <v>156</v>
      </c>
      <c r="R303" s="19">
        <v>160</v>
      </c>
      <c r="S303" s="19">
        <v>163</v>
      </c>
      <c r="T303" s="19">
        <v>164</v>
      </c>
      <c r="U303" s="19"/>
    </row>
    <row r="304" spans="1:26" ht="12.75" customHeight="1">
      <c r="A304" s="406" t="s">
        <v>1062</v>
      </c>
      <c r="B304" s="406"/>
      <c r="C304" s="406"/>
      <c r="D304" s="406"/>
      <c r="E304" s="406"/>
      <c r="F304" s="406"/>
      <c r="G304" s="406"/>
      <c r="H304" s="406"/>
      <c r="I304" s="406"/>
      <c r="J304" s="406"/>
      <c r="K304" s="406"/>
      <c r="L304" s="406"/>
      <c r="M304" s="406"/>
      <c r="N304" s="406"/>
      <c r="O304" s="406"/>
      <c r="P304" s="406"/>
      <c r="Q304" s="406"/>
      <c r="R304" s="406"/>
      <c r="S304" s="406"/>
      <c r="T304" s="406"/>
      <c r="U304" s="406"/>
      <c r="V304" s="406"/>
      <c r="W304" s="406"/>
      <c r="X304" s="406"/>
      <c r="Y304" s="406"/>
      <c r="Z304" s="406"/>
    </row>
    <row r="305" spans="1:26" ht="12.75" customHeight="1">
      <c r="A305" s="31" t="s">
        <v>1219</v>
      </c>
      <c r="B305" s="236"/>
      <c r="C305" s="236"/>
      <c r="D305" s="236"/>
      <c r="E305" s="236"/>
      <c r="F305" s="236"/>
      <c r="G305" s="236"/>
      <c r="H305" s="236"/>
      <c r="I305" s="236"/>
      <c r="J305" s="236"/>
      <c r="K305" s="236"/>
      <c r="L305" s="236"/>
      <c r="M305" s="236"/>
      <c r="N305" s="236"/>
      <c r="O305" s="236"/>
      <c r="P305" s="236"/>
      <c r="Q305" s="236"/>
      <c r="R305" s="236"/>
      <c r="S305" s="236"/>
      <c r="T305" s="100">
        <v>992.1</v>
      </c>
      <c r="U305" s="100">
        <v>1038</v>
      </c>
      <c r="V305" s="72">
        <v>1054.9</v>
      </c>
      <c r="W305" s="100">
        <v>1069.3</v>
      </c>
      <c r="X305" s="100">
        <v>1059.1</v>
      </c>
      <c r="Y305" s="100">
        <v>1064.2</v>
      </c>
      <c r="Z305" s="100">
        <v>1067.5</v>
      </c>
    </row>
    <row r="306" spans="1:26" ht="12.75" customHeight="1">
      <c r="A306" s="31" t="s">
        <v>1220</v>
      </c>
      <c r="B306" s="236"/>
      <c r="C306" s="236"/>
      <c r="D306" s="236"/>
      <c r="E306" s="236"/>
      <c r="F306" s="236"/>
      <c r="G306" s="236"/>
      <c r="H306" s="236"/>
      <c r="I306" s="236"/>
      <c r="J306" s="236"/>
      <c r="K306" s="236"/>
      <c r="L306" s="236"/>
      <c r="M306" s="236"/>
      <c r="N306" s="236"/>
      <c r="O306" s="236"/>
      <c r="P306" s="236"/>
      <c r="Q306" s="236"/>
      <c r="R306" s="236"/>
      <c r="S306" s="236"/>
      <c r="T306" s="100">
        <v>977.1</v>
      </c>
      <c r="U306" s="100">
        <v>1020.6</v>
      </c>
      <c r="V306" s="72">
        <v>1041.1</v>
      </c>
      <c r="W306" s="100">
        <v>1063.3</v>
      </c>
      <c r="X306" s="100">
        <v>1054.8</v>
      </c>
      <c r="Y306" s="100">
        <v>1065</v>
      </c>
      <c r="Z306" s="100">
        <v>1060.2</v>
      </c>
    </row>
    <row r="307" spans="1:26" ht="28.5" customHeight="1">
      <c r="A307" s="31" t="s">
        <v>1221</v>
      </c>
      <c r="B307" s="236"/>
      <c r="C307" s="236"/>
      <c r="D307" s="236"/>
      <c r="E307" s="236"/>
      <c r="F307" s="236"/>
      <c r="G307" s="236"/>
      <c r="H307" s="236"/>
      <c r="I307" s="236"/>
      <c r="J307" s="236"/>
      <c r="K307" s="236"/>
      <c r="L307" s="236"/>
      <c r="M307" s="236"/>
      <c r="N307" s="236"/>
      <c r="O307" s="236"/>
      <c r="P307" s="236"/>
      <c r="Q307" s="236"/>
      <c r="R307" s="236"/>
      <c r="S307" s="236"/>
      <c r="T307" s="100">
        <v>652</v>
      </c>
      <c r="U307" s="19">
        <v>699</v>
      </c>
      <c r="V307" s="7">
        <v>717</v>
      </c>
      <c r="W307" s="19">
        <v>726</v>
      </c>
      <c r="X307" s="19">
        <v>703</v>
      </c>
      <c r="Y307" s="19">
        <v>707</v>
      </c>
      <c r="Z307" s="19">
        <v>701</v>
      </c>
    </row>
    <row r="308" spans="1:26" ht="24.75" customHeight="1">
      <c r="A308" s="31" t="s">
        <v>1222</v>
      </c>
      <c r="B308" s="236"/>
      <c r="C308" s="236"/>
      <c r="D308" s="236"/>
      <c r="E308" s="236"/>
      <c r="F308" s="236"/>
      <c r="G308" s="236"/>
      <c r="H308" s="236"/>
      <c r="I308" s="236"/>
      <c r="J308" s="236"/>
      <c r="K308" s="236"/>
      <c r="L308" s="236"/>
      <c r="M308" s="236"/>
      <c r="N308" s="236"/>
      <c r="O308" s="236"/>
      <c r="P308" s="236"/>
      <c r="Q308" s="236"/>
      <c r="R308" s="236"/>
      <c r="S308" s="236"/>
      <c r="T308" s="100">
        <v>176</v>
      </c>
      <c r="U308" s="19">
        <v>168</v>
      </c>
      <c r="V308" s="7">
        <v>165</v>
      </c>
      <c r="W308" s="19">
        <v>165</v>
      </c>
      <c r="X308" s="19">
        <v>183</v>
      </c>
      <c r="Y308" s="19">
        <v>175</v>
      </c>
      <c r="Z308" s="19">
        <v>170</v>
      </c>
    </row>
    <row r="309" spans="1:26" ht="26.25" customHeight="1">
      <c r="A309" s="5" t="s">
        <v>1223</v>
      </c>
      <c r="B309" s="236"/>
      <c r="C309" s="236"/>
      <c r="D309" s="236"/>
      <c r="E309" s="236"/>
      <c r="F309" s="236"/>
      <c r="G309" s="236"/>
      <c r="H309" s="236"/>
      <c r="I309" s="236"/>
      <c r="J309" s="236"/>
      <c r="K309" s="236"/>
      <c r="L309" s="236"/>
      <c r="M309" s="236"/>
      <c r="N309" s="236"/>
      <c r="O309" s="236"/>
      <c r="P309" s="236"/>
      <c r="Q309" s="236"/>
      <c r="R309" s="236"/>
      <c r="S309" s="236"/>
      <c r="T309" s="100">
        <v>164</v>
      </c>
      <c r="U309" s="19">
        <v>171</v>
      </c>
      <c r="V309" s="7">
        <v>173</v>
      </c>
      <c r="W309" s="100">
        <v>178</v>
      </c>
      <c r="X309" s="100">
        <v>173</v>
      </c>
      <c r="Y309" s="100">
        <v>181</v>
      </c>
      <c r="Z309" s="100">
        <v>196</v>
      </c>
    </row>
    <row r="310" spans="1:26" ht="27.75" customHeight="1">
      <c r="A310" s="31" t="s">
        <v>1224</v>
      </c>
      <c r="B310" s="236"/>
      <c r="C310" s="236"/>
      <c r="D310" s="236"/>
      <c r="E310" s="236"/>
      <c r="F310" s="236"/>
      <c r="G310" s="236"/>
      <c r="H310" s="236"/>
      <c r="I310" s="236"/>
      <c r="J310" s="236"/>
      <c r="K310" s="236"/>
      <c r="L310" s="236"/>
      <c r="M310" s="236"/>
      <c r="N310" s="236"/>
      <c r="O310" s="236"/>
      <c r="P310" s="236"/>
      <c r="Q310" s="236"/>
      <c r="R310" s="236"/>
      <c r="S310" s="236"/>
      <c r="T310" s="22">
        <v>0.5</v>
      </c>
      <c r="U310" s="19">
        <v>0.5</v>
      </c>
      <c r="V310" s="7">
        <v>0.5</v>
      </c>
      <c r="W310" s="22">
        <v>0.5</v>
      </c>
      <c r="X310" s="22">
        <v>0.4</v>
      </c>
      <c r="Y310" s="22">
        <v>0.7</v>
      </c>
      <c r="Z310" s="22">
        <v>0.9</v>
      </c>
    </row>
    <row r="311" spans="1:22" ht="12.75" customHeight="1">
      <c r="A311" s="91" t="s">
        <v>1225</v>
      </c>
      <c r="B311" s="15"/>
      <c r="C311" s="19"/>
      <c r="D311" s="19"/>
      <c r="E311" s="19"/>
      <c r="F311" s="19"/>
      <c r="G311" s="19"/>
      <c r="H311" s="19"/>
      <c r="I311" s="19"/>
      <c r="J311" s="19"/>
      <c r="K311" s="19"/>
      <c r="L311" s="19"/>
      <c r="M311" s="19"/>
      <c r="N311" s="19"/>
      <c r="O311" s="19"/>
      <c r="P311" s="19"/>
      <c r="Q311" s="19"/>
      <c r="R311" s="19"/>
      <c r="S311" s="19"/>
      <c r="T311" s="19"/>
      <c r="U311" s="19"/>
      <c r="V311" s="48"/>
    </row>
    <row r="312" spans="1:26" ht="12.75" customHeight="1">
      <c r="A312" s="406" t="s">
        <v>1003</v>
      </c>
      <c r="B312" s="406"/>
      <c r="C312" s="406"/>
      <c r="D312" s="406"/>
      <c r="E312" s="406"/>
      <c r="F312" s="406"/>
      <c r="G312" s="406"/>
      <c r="H312" s="406"/>
      <c r="I312" s="406"/>
      <c r="J312" s="406"/>
      <c r="K312" s="406"/>
      <c r="L312" s="406"/>
      <c r="M312" s="406"/>
      <c r="N312" s="406"/>
      <c r="O312" s="406"/>
      <c r="P312" s="406"/>
      <c r="Q312" s="406"/>
      <c r="R312" s="406"/>
      <c r="S312" s="406"/>
      <c r="T312" s="406"/>
      <c r="U312" s="406"/>
      <c r="V312" s="406"/>
      <c r="W312" s="406"/>
      <c r="X312" s="406"/>
      <c r="Y312" s="406"/>
      <c r="Z312" s="406"/>
    </row>
    <row r="313" spans="1:22" ht="12.75">
      <c r="A313" s="237" t="s">
        <v>1226</v>
      </c>
      <c r="B313" s="70">
        <v>213</v>
      </c>
      <c r="C313" s="22">
        <v>212</v>
      </c>
      <c r="D313" s="19">
        <v>213.4</v>
      </c>
      <c r="E313" s="19">
        <v>214.9</v>
      </c>
      <c r="F313" s="22">
        <v>215</v>
      </c>
      <c r="G313" s="22">
        <v>214.5</v>
      </c>
      <c r="H313" s="22">
        <v>214.2</v>
      </c>
      <c r="I313" s="22">
        <v>214.1</v>
      </c>
      <c r="J313" s="22">
        <v>214.3</v>
      </c>
      <c r="K313" s="19">
        <v>212.8</v>
      </c>
      <c r="L313" s="19">
        <v>214.8</v>
      </c>
      <c r="M313" s="19">
        <v>214.9</v>
      </c>
      <c r="N313" s="22">
        <v>216</v>
      </c>
      <c r="O313" s="19">
        <v>216.6</v>
      </c>
      <c r="P313" s="19">
        <v>219.2</v>
      </c>
      <c r="Q313" s="19">
        <v>221.4</v>
      </c>
      <c r="R313" s="22">
        <v>224</v>
      </c>
      <c r="S313" s="19">
        <v>225.5</v>
      </c>
      <c r="T313" s="19">
        <v>226.1</v>
      </c>
      <c r="U313" s="22"/>
      <c r="V313" s="48"/>
    </row>
    <row r="314" spans="1:22" ht="14.25" customHeight="1">
      <c r="A314" s="5" t="s">
        <v>1227</v>
      </c>
      <c r="B314" s="70">
        <v>149</v>
      </c>
      <c r="C314" s="22">
        <v>148.4</v>
      </c>
      <c r="D314" s="19">
        <v>148.8</v>
      </c>
      <c r="E314" s="19">
        <v>149.7</v>
      </c>
      <c r="F314" s="19">
        <v>149.7</v>
      </c>
      <c r="G314" s="19">
        <v>149.2</v>
      </c>
      <c r="H314" s="22">
        <v>149</v>
      </c>
      <c r="I314" s="22">
        <v>148.7</v>
      </c>
      <c r="J314" s="19">
        <v>148.3</v>
      </c>
      <c r="K314" s="19">
        <v>146.8</v>
      </c>
      <c r="L314" s="19">
        <v>147.4</v>
      </c>
      <c r="M314" s="19">
        <v>147.3</v>
      </c>
      <c r="N314" s="22">
        <v>148</v>
      </c>
      <c r="O314" s="19">
        <v>148.3</v>
      </c>
      <c r="P314" s="19">
        <v>149.5</v>
      </c>
      <c r="Q314" s="19">
        <v>151.5</v>
      </c>
      <c r="R314" s="19">
        <v>153.3</v>
      </c>
      <c r="S314" s="19">
        <v>155.1</v>
      </c>
      <c r="T314" s="19">
        <v>155.4</v>
      </c>
      <c r="U314" s="19"/>
      <c r="V314" s="48"/>
    </row>
    <row r="315" spans="1:22" ht="15" customHeight="1">
      <c r="A315" s="5" t="s">
        <v>1228</v>
      </c>
      <c r="B315" s="22">
        <v>43.3</v>
      </c>
      <c r="C315" s="22">
        <v>43.4</v>
      </c>
      <c r="D315" s="19">
        <v>43.4</v>
      </c>
      <c r="E315" s="22">
        <v>44</v>
      </c>
      <c r="F315" s="22">
        <v>44</v>
      </c>
      <c r="G315" s="22">
        <v>44</v>
      </c>
      <c r="H315" s="22">
        <v>43.9</v>
      </c>
      <c r="I315" s="22">
        <v>44.1</v>
      </c>
      <c r="J315" s="22">
        <v>44.3</v>
      </c>
      <c r="K315" s="19">
        <v>44.3</v>
      </c>
      <c r="L315" s="19">
        <v>44.7</v>
      </c>
      <c r="M315" s="19">
        <v>44.8</v>
      </c>
      <c r="N315" s="19">
        <v>45.2</v>
      </c>
      <c r="O315" s="19">
        <v>45.5</v>
      </c>
      <c r="P315" s="19">
        <v>45.9</v>
      </c>
      <c r="Q315" s="19">
        <v>46.1</v>
      </c>
      <c r="R315" s="19">
        <v>46.8</v>
      </c>
      <c r="S315" s="19">
        <v>47.1</v>
      </c>
      <c r="T315" s="19">
        <v>47.3</v>
      </c>
      <c r="U315" s="19"/>
      <c r="V315" s="48"/>
    </row>
    <row r="316" spans="1:22" ht="13.5" customHeight="1">
      <c r="A316" s="5" t="s">
        <v>1229</v>
      </c>
      <c r="B316" s="70">
        <v>20.2</v>
      </c>
      <c r="C316" s="22">
        <v>20.2</v>
      </c>
      <c r="D316" s="19">
        <v>21.2</v>
      </c>
      <c r="E316" s="19">
        <v>21.2</v>
      </c>
      <c r="F316" s="19">
        <v>21.3</v>
      </c>
      <c r="G316" s="19">
        <v>21.3</v>
      </c>
      <c r="H316" s="19">
        <v>21.3</v>
      </c>
      <c r="I316" s="22">
        <v>21.3</v>
      </c>
      <c r="J316" s="19">
        <v>21.7</v>
      </c>
      <c r="K316" s="19">
        <v>21.7</v>
      </c>
      <c r="L316" s="19">
        <v>22.7</v>
      </c>
      <c r="M316" s="19">
        <v>22.7</v>
      </c>
      <c r="N316" s="19">
        <v>22.7</v>
      </c>
      <c r="O316" s="19">
        <v>22.7</v>
      </c>
      <c r="P316" s="19">
        <v>23.7</v>
      </c>
      <c r="Q316" s="19">
        <v>23.7</v>
      </c>
      <c r="R316" s="19">
        <v>23.7</v>
      </c>
      <c r="S316" s="19">
        <v>23.3</v>
      </c>
      <c r="T316" s="19">
        <v>23.3</v>
      </c>
      <c r="U316" s="19"/>
      <c r="V316" s="48"/>
    </row>
    <row r="317" spans="1:26" ht="14.25">
      <c r="A317" s="406" t="s">
        <v>1062</v>
      </c>
      <c r="B317" s="406"/>
      <c r="C317" s="406"/>
      <c r="D317" s="406"/>
      <c r="E317" s="406"/>
      <c r="F317" s="406"/>
      <c r="G317" s="406"/>
      <c r="H317" s="406"/>
      <c r="I317" s="406"/>
      <c r="J317" s="406"/>
      <c r="K317" s="406"/>
      <c r="L317" s="406"/>
      <c r="M317" s="406"/>
      <c r="N317" s="406"/>
      <c r="O317" s="406"/>
      <c r="P317" s="406"/>
      <c r="Q317" s="406"/>
      <c r="R317" s="406"/>
      <c r="S317" s="406"/>
      <c r="T317" s="406"/>
      <c r="U317" s="406"/>
      <c r="V317" s="406"/>
      <c r="W317" s="406"/>
      <c r="X317" s="406"/>
      <c r="Y317" s="406"/>
      <c r="Z317" s="406"/>
    </row>
    <row r="318" spans="1:26" ht="12.75">
      <c r="A318" s="237" t="s">
        <v>1226</v>
      </c>
      <c r="B318" s="48"/>
      <c r="C318" s="48"/>
      <c r="D318" s="48"/>
      <c r="E318" s="48"/>
      <c r="F318" s="48"/>
      <c r="G318" s="48"/>
      <c r="H318" s="48"/>
      <c r="I318" s="48"/>
      <c r="J318" s="48"/>
      <c r="K318" s="48"/>
      <c r="L318" s="48"/>
      <c r="M318" s="48"/>
      <c r="N318" s="48"/>
      <c r="O318" s="48"/>
      <c r="P318" s="48"/>
      <c r="Q318" s="48"/>
      <c r="R318" s="48"/>
      <c r="S318" s="48"/>
      <c r="T318" s="48"/>
      <c r="U318" s="22">
        <v>230</v>
      </c>
      <c r="V318" s="7">
        <v>233.3</v>
      </c>
      <c r="W318" s="7">
        <v>239.7</v>
      </c>
      <c r="X318" s="22">
        <v>242.2</v>
      </c>
      <c r="Y318" s="18">
        <v>256</v>
      </c>
      <c r="Z318" s="18">
        <v>257.1</v>
      </c>
    </row>
    <row r="319" spans="1:26" ht="15.75" customHeight="1">
      <c r="A319" s="5" t="s">
        <v>1227</v>
      </c>
      <c r="B319" s="48"/>
      <c r="C319" s="48"/>
      <c r="D319" s="48"/>
      <c r="E319" s="48"/>
      <c r="F319" s="48"/>
      <c r="G319" s="48"/>
      <c r="H319" s="48"/>
      <c r="I319" s="48"/>
      <c r="J319" s="48"/>
      <c r="K319" s="48"/>
      <c r="L319" s="48"/>
      <c r="M319" s="48"/>
      <c r="N319" s="48"/>
      <c r="O319" s="48"/>
      <c r="P319" s="48"/>
      <c r="Q319" s="48"/>
      <c r="R319" s="48"/>
      <c r="S319" s="48"/>
      <c r="T319" s="48"/>
      <c r="U319" s="19">
        <v>158.1</v>
      </c>
      <c r="V319" s="7">
        <v>161.4</v>
      </c>
      <c r="W319" s="7">
        <v>165.8</v>
      </c>
      <c r="X319" s="19">
        <v>167.1</v>
      </c>
      <c r="Y319" s="7">
        <v>179.4</v>
      </c>
      <c r="Z319" s="18">
        <v>179.1</v>
      </c>
    </row>
    <row r="320" spans="1:26" ht="13.5" customHeight="1">
      <c r="A320" s="5" t="s">
        <v>1228</v>
      </c>
      <c r="B320" s="48"/>
      <c r="C320" s="48"/>
      <c r="D320" s="48"/>
      <c r="E320" s="48"/>
      <c r="F320" s="48"/>
      <c r="G320" s="48"/>
      <c r="H320" s="48"/>
      <c r="I320" s="48"/>
      <c r="J320" s="48"/>
      <c r="K320" s="48"/>
      <c r="L320" s="48"/>
      <c r="M320" s="48"/>
      <c r="N320" s="48"/>
      <c r="O320" s="48"/>
      <c r="P320" s="48"/>
      <c r="Q320" s="48"/>
      <c r="R320" s="48"/>
      <c r="S320" s="48"/>
      <c r="T320" s="48"/>
      <c r="U320" s="19">
        <v>47.4</v>
      </c>
      <c r="V320" s="7">
        <v>47.5</v>
      </c>
      <c r="W320" s="7">
        <v>48.5</v>
      </c>
      <c r="X320" s="19">
        <v>49.7</v>
      </c>
      <c r="Y320" s="7">
        <v>50.8</v>
      </c>
      <c r="Z320" s="18">
        <v>51</v>
      </c>
    </row>
    <row r="321" spans="1:26" ht="13.5" customHeight="1">
      <c r="A321" s="5" t="s">
        <v>1229</v>
      </c>
      <c r="B321" s="48"/>
      <c r="C321" s="48"/>
      <c r="D321" s="48"/>
      <c r="E321" s="48"/>
      <c r="F321" s="48"/>
      <c r="G321" s="48"/>
      <c r="H321" s="48"/>
      <c r="I321" s="48"/>
      <c r="J321" s="48"/>
      <c r="K321" s="48"/>
      <c r="L321" s="48"/>
      <c r="M321" s="48"/>
      <c r="N321" s="48"/>
      <c r="O321" s="48"/>
      <c r="P321" s="48"/>
      <c r="Q321" s="48"/>
      <c r="R321" s="48"/>
      <c r="S321" s="48"/>
      <c r="T321" s="48"/>
      <c r="U321" s="19">
        <v>24.3</v>
      </c>
      <c r="V321" s="7">
        <v>24.3</v>
      </c>
      <c r="W321" s="7">
        <v>25.3</v>
      </c>
      <c r="X321" s="19">
        <v>25.3</v>
      </c>
      <c r="Y321" s="7">
        <v>25.3</v>
      </c>
      <c r="Z321" s="18">
        <v>26.3</v>
      </c>
    </row>
    <row r="322" spans="1:26" ht="25.5">
      <c r="A322" s="5" t="s">
        <v>1230</v>
      </c>
      <c r="U322" s="22">
        <v>0.1</v>
      </c>
      <c r="V322" s="22">
        <v>0.1</v>
      </c>
      <c r="W322" s="22">
        <v>0.1</v>
      </c>
      <c r="X322" s="22">
        <v>0.1</v>
      </c>
      <c r="Y322" s="22">
        <v>0.4</v>
      </c>
      <c r="Z322" s="22">
        <v>0.6</v>
      </c>
    </row>
  </sheetData>
  <sheetProtection selectLockedCells="1" selectUnlockedCells="1"/>
  <mergeCells count="40">
    <mergeCell ref="A312:Z312"/>
    <mergeCell ref="A317:Z317"/>
    <mergeCell ref="A284:Z284"/>
    <mergeCell ref="A286:Z286"/>
    <mergeCell ref="A298:Z298"/>
    <mergeCell ref="A304:Z304"/>
    <mergeCell ref="A289:Z289"/>
    <mergeCell ref="A293:Z293"/>
    <mergeCell ref="A240:Z240"/>
    <mergeCell ref="A243:Z243"/>
    <mergeCell ref="A247:Z247"/>
    <mergeCell ref="A255:Z255"/>
    <mergeCell ref="A266:Z266"/>
    <mergeCell ref="A269:Z269"/>
    <mergeCell ref="A273:Z273"/>
    <mergeCell ref="A278:Z278"/>
    <mergeCell ref="A210:Z210"/>
    <mergeCell ref="A214:Z214"/>
    <mergeCell ref="A219:Z219"/>
    <mergeCell ref="A225:Z225"/>
    <mergeCell ref="A147:Z147"/>
    <mergeCell ref="A154:Z154"/>
    <mergeCell ref="A231:Z231"/>
    <mergeCell ref="A235:Z235"/>
    <mergeCell ref="A178:Z178"/>
    <mergeCell ref="A183:Z183"/>
    <mergeCell ref="A188:Z188"/>
    <mergeCell ref="A193:Z193"/>
    <mergeCell ref="A199:Z199"/>
    <mergeCell ref="A204:Z204"/>
    <mergeCell ref="A163:Z163"/>
    <mergeCell ref="A170:Z170"/>
    <mergeCell ref="A1:Z1"/>
    <mergeCell ref="A3:Z3"/>
    <mergeCell ref="A19:Z19"/>
    <mergeCell ref="A78:Z78"/>
    <mergeCell ref="A142:Z142"/>
    <mergeCell ref="A143:Z143"/>
    <mergeCell ref="A144:Z144"/>
    <mergeCell ref="A145:Z145"/>
  </mergeCells>
  <printOptions/>
  <pageMargins left="0.75" right="0.75" top="1" bottom="1" header="0.5118055555555555" footer="0.5118055555555555"/>
  <pageSetup horizontalDpi="300" verticalDpi="300" orientation="portrait" paperSize="9" r:id="rId1"/>
  <ignoredErrors>
    <ignoredError sqref="T256:W259 T261:W261 T263:W263" numberStoredAsText="1"/>
  </ignoredErrors>
</worksheet>
</file>

<file path=xl/worksheets/sheet14.xml><?xml version="1.0" encoding="utf-8"?>
<worksheet xmlns="http://schemas.openxmlformats.org/spreadsheetml/2006/main" xmlns:r="http://schemas.openxmlformats.org/officeDocument/2006/relationships">
  <dimension ref="A1:AR106"/>
  <sheetViews>
    <sheetView zoomScalePageLayoutView="0" workbookViewId="0" topLeftCell="A1">
      <pane xSplit="1" ySplit="3" topLeftCell="G4" activePane="bottomRight" state="frozen"/>
      <selection pane="topLeft" activeCell="A1" sqref="A1"/>
      <selection pane="topRight" activeCell="B1" sqref="B1"/>
      <selection pane="bottomLeft" activeCell="A19" sqref="A19"/>
      <selection pane="bottomRight" activeCell="A1" sqref="A1:Z1"/>
    </sheetView>
  </sheetViews>
  <sheetFormatPr defaultColWidth="9.00390625" defaultRowHeight="12.75"/>
  <cols>
    <col min="1" max="1" width="33.1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5" customHeight="1">
      <c r="A2" s="204"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1231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2.75">
      <c r="A4" s="119" t="s">
        <v>1232</v>
      </c>
    </row>
    <row r="5" spans="1:22" ht="39.75" customHeight="1">
      <c r="A5" s="17" t="s">
        <v>1233</v>
      </c>
      <c r="B5" s="41"/>
      <c r="C5" s="41"/>
      <c r="D5" s="41"/>
      <c r="E5" s="41"/>
      <c r="F5" s="41"/>
      <c r="G5" s="41"/>
      <c r="H5" s="41"/>
      <c r="I5" s="41"/>
      <c r="J5" s="41"/>
      <c r="K5" s="41"/>
      <c r="L5" s="41"/>
      <c r="M5" s="41"/>
      <c r="N5" s="41"/>
      <c r="O5" s="41"/>
      <c r="P5" s="41"/>
      <c r="Q5" s="41"/>
      <c r="R5" s="41"/>
      <c r="S5" s="41"/>
      <c r="T5" s="41"/>
      <c r="U5" s="41"/>
      <c r="V5" s="41"/>
    </row>
    <row r="6" spans="1:26" ht="12.75">
      <c r="A6" s="21" t="s">
        <v>1234</v>
      </c>
      <c r="B6" s="238">
        <v>0.26</v>
      </c>
      <c r="C6" s="19">
        <v>2.7</v>
      </c>
      <c r="D6" s="19">
        <v>22.4</v>
      </c>
      <c r="E6" s="19">
        <v>73.7</v>
      </c>
      <c r="F6" s="19">
        <v>203.9</v>
      </c>
      <c r="G6" s="19">
        <v>283.4</v>
      </c>
      <c r="H6" s="19">
        <v>303.2</v>
      </c>
      <c r="I6" s="19">
        <v>298.4</v>
      </c>
      <c r="J6" s="22">
        <v>586</v>
      </c>
      <c r="K6" s="19">
        <v>742.4</v>
      </c>
      <c r="L6" s="19">
        <v>918.2</v>
      </c>
      <c r="M6" s="19">
        <v>968.2</v>
      </c>
      <c r="N6" s="19">
        <v>1076.4</v>
      </c>
      <c r="O6" s="19">
        <v>1253.2</v>
      </c>
      <c r="P6" s="19">
        <v>1380.9</v>
      </c>
      <c r="Q6" s="19">
        <v>1570.6</v>
      </c>
      <c r="R6" s="19">
        <v>1931.6</v>
      </c>
      <c r="S6" s="19">
        <v>2461.4</v>
      </c>
      <c r="T6" s="19">
        <v>2515.9</v>
      </c>
      <c r="U6" s="19">
        <v>2587.8</v>
      </c>
      <c r="V6" s="19">
        <v>3261.7</v>
      </c>
      <c r="W6" s="19">
        <v>3339.2</v>
      </c>
      <c r="X6" s="7">
        <v>3687.1</v>
      </c>
      <c r="Y6" s="23">
        <v>4319.1</v>
      </c>
      <c r="Z6" s="19">
        <v>5165.7</v>
      </c>
    </row>
    <row r="7" spans="1:26" ht="12.75">
      <c r="A7" s="24" t="s">
        <v>334</v>
      </c>
      <c r="B7" s="238"/>
      <c r="C7" s="19"/>
      <c r="D7" s="19"/>
      <c r="E7" s="19"/>
      <c r="F7" s="19"/>
      <c r="G7" s="19"/>
      <c r="H7" s="19"/>
      <c r="I7" s="19"/>
      <c r="J7" s="19"/>
      <c r="K7" s="19"/>
      <c r="L7" s="19"/>
      <c r="M7" s="19"/>
      <c r="N7" s="19"/>
      <c r="O7" s="19"/>
      <c r="P7" s="19"/>
      <c r="Q7" s="19"/>
      <c r="R7" s="19"/>
      <c r="S7" s="19"/>
      <c r="T7" s="19"/>
      <c r="U7" s="19"/>
      <c r="V7" s="19"/>
      <c r="W7" s="11"/>
      <c r="X7" s="7"/>
      <c r="Y7" s="7"/>
      <c r="Z7" s="18"/>
    </row>
    <row r="8" spans="1:26" ht="12.75">
      <c r="A8" s="175" t="s">
        <v>1235</v>
      </c>
      <c r="B8" s="11">
        <v>0.105</v>
      </c>
      <c r="C8" s="23">
        <v>1.3</v>
      </c>
      <c r="D8" s="23">
        <v>10.3</v>
      </c>
      <c r="E8" s="23">
        <v>37.9</v>
      </c>
      <c r="F8" s="23">
        <v>108.3</v>
      </c>
      <c r="G8" s="23">
        <v>153.7</v>
      </c>
      <c r="H8" s="23">
        <v>165.6</v>
      </c>
      <c r="I8" s="23">
        <v>143.1</v>
      </c>
      <c r="J8" s="11">
        <v>307.1</v>
      </c>
      <c r="K8" s="11">
        <v>394.7</v>
      </c>
      <c r="L8" s="11">
        <v>466.1</v>
      </c>
      <c r="M8" s="11">
        <v>480.7</v>
      </c>
      <c r="N8" s="11">
        <v>557.2</v>
      </c>
      <c r="O8" s="11">
        <v>650.6</v>
      </c>
      <c r="P8" s="11">
        <v>669.8</v>
      </c>
      <c r="Q8" s="11">
        <v>764.8</v>
      </c>
      <c r="R8" s="11">
        <v>1002.4</v>
      </c>
      <c r="S8" s="11">
        <v>1306.4</v>
      </c>
      <c r="T8" s="19">
        <v>1238.9</v>
      </c>
      <c r="U8" s="19">
        <v>1191.5</v>
      </c>
      <c r="V8" s="19">
        <v>1703.5</v>
      </c>
      <c r="W8" s="19">
        <v>1636.4</v>
      </c>
      <c r="X8" s="7">
        <v>1918.8</v>
      </c>
      <c r="Y8" s="7">
        <v>2222.5</v>
      </c>
      <c r="Z8" s="19">
        <v>2791.4</v>
      </c>
    </row>
    <row r="9" spans="1:26" ht="12.75">
      <c r="A9" s="175" t="s">
        <v>1236</v>
      </c>
      <c r="B9" s="11">
        <v>0.155</v>
      </c>
      <c r="C9" s="23">
        <v>1.4</v>
      </c>
      <c r="D9" s="23">
        <v>12.1</v>
      </c>
      <c r="E9" s="23">
        <v>35.8</v>
      </c>
      <c r="F9" s="23">
        <v>95.6</v>
      </c>
      <c r="G9" s="23">
        <v>129.7</v>
      </c>
      <c r="H9" s="23">
        <v>137.6</v>
      </c>
      <c r="I9" s="11">
        <v>155.3</v>
      </c>
      <c r="J9" s="11">
        <v>278.9</v>
      </c>
      <c r="K9" s="11">
        <v>347.7</v>
      </c>
      <c r="L9" s="11">
        <v>452.1</v>
      </c>
      <c r="M9" s="11">
        <v>487.5</v>
      </c>
      <c r="N9" s="11">
        <v>519.2</v>
      </c>
      <c r="O9" s="11">
        <v>602.6</v>
      </c>
      <c r="P9" s="11">
        <v>711.1</v>
      </c>
      <c r="Q9" s="11">
        <v>805.8</v>
      </c>
      <c r="R9" s="11">
        <v>929.2</v>
      </c>
      <c r="S9" s="23">
        <v>1155</v>
      </c>
      <c r="T9" s="22">
        <v>1277</v>
      </c>
      <c r="U9" s="19">
        <v>1396.3</v>
      </c>
      <c r="V9" s="19">
        <v>1558.2</v>
      </c>
      <c r="W9" s="19">
        <v>1702.8</v>
      </c>
      <c r="X9" s="7">
        <v>1768.3</v>
      </c>
      <c r="Y9" s="7">
        <v>2096.6</v>
      </c>
      <c r="Z9" s="18">
        <v>2374.3</v>
      </c>
    </row>
    <row r="10" spans="1:26" ht="13.5" customHeight="1">
      <c r="A10" s="21" t="s">
        <v>1237</v>
      </c>
      <c r="B10" s="11">
        <v>0.179</v>
      </c>
      <c r="C10" s="19">
        <v>1.8</v>
      </c>
      <c r="D10" s="19">
        <v>12.8</v>
      </c>
      <c r="E10" s="19">
        <v>40.2</v>
      </c>
      <c r="F10" s="19">
        <v>102.3</v>
      </c>
      <c r="G10" s="23">
        <v>140</v>
      </c>
      <c r="H10" s="19">
        <v>143.5</v>
      </c>
      <c r="I10" s="19">
        <v>120.6</v>
      </c>
      <c r="J10" s="19">
        <v>249.8</v>
      </c>
      <c r="K10" s="19">
        <v>335.6</v>
      </c>
      <c r="L10" s="19">
        <v>421.8</v>
      </c>
      <c r="M10" s="19">
        <v>409.3</v>
      </c>
      <c r="N10" s="19">
        <v>458.3</v>
      </c>
      <c r="O10" s="19">
        <v>573.5</v>
      </c>
      <c r="P10" s="19">
        <v>615.6</v>
      </c>
      <c r="Q10" s="19">
        <v>704.5</v>
      </c>
      <c r="R10" s="19">
        <v>918.5</v>
      </c>
      <c r="S10" s="19">
        <v>1183.7</v>
      </c>
      <c r="T10" s="19">
        <v>1141.5</v>
      </c>
      <c r="U10" s="22">
        <v>1150</v>
      </c>
      <c r="V10" s="19">
        <v>1540.6</v>
      </c>
      <c r="W10" s="19">
        <v>1600.8</v>
      </c>
      <c r="X10" s="23">
        <v>1756</v>
      </c>
      <c r="Y10" s="23">
        <v>2139</v>
      </c>
      <c r="Z10" s="22">
        <v>2658</v>
      </c>
    </row>
    <row r="11" spans="1:26" ht="12.75">
      <c r="A11" s="24" t="s">
        <v>334</v>
      </c>
      <c r="B11" s="11"/>
      <c r="C11" s="19"/>
      <c r="D11" s="19"/>
      <c r="E11" s="19"/>
      <c r="F11" s="19"/>
      <c r="G11" s="19"/>
      <c r="H11" s="19"/>
      <c r="I11" s="19"/>
      <c r="J11" s="19"/>
      <c r="K11" s="19"/>
      <c r="L11" s="19"/>
      <c r="M11" s="19"/>
      <c r="N11" s="19"/>
      <c r="O11" s="19"/>
      <c r="P11" s="19"/>
      <c r="Q11" s="19"/>
      <c r="R11" s="19"/>
      <c r="S11" s="19"/>
      <c r="T11" s="19"/>
      <c r="U11" s="22"/>
      <c r="V11" s="19"/>
      <c r="W11" s="239"/>
      <c r="X11" s="158"/>
      <c r="Y11" s="7"/>
      <c r="Z11" s="18"/>
    </row>
    <row r="12" spans="1:26" ht="12.75">
      <c r="A12" s="175" t="s">
        <v>1235</v>
      </c>
      <c r="B12" s="11">
        <v>0.068</v>
      </c>
      <c r="C12" s="23">
        <v>0.9</v>
      </c>
      <c r="D12" s="23">
        <v>5.6</v>
      </c>
      <c r="E12" s="23">
        <v>17.8</v>
      </c>
      <c r="F12" s="23">
        <v>48.8</v>
      </c>
      <c r="G12" s="23">
        <v>73</v>
      </c>
      <c r="H12" s="23">
        <v>80.8</v>
      </c>
      <c r="I12" s="23">
        <v>57</v>
      </c>
      <c r="J12" s="11">
        <v>128.1</v>
      </c>
      <c r="K12" s="23">
        <v>189</v>
      </c>
      <c r="L12" s="11">
        <v>224.4</v>
      </c>
      <c r="M12" s="11">
        <v>197.5</v>
      </c>
      <c r="N12" s="11">
        <v>235.7</v>
      </c>
      <c r="O12" s="11">
        <v>307.2</v>
      </c>
      <c r="P12" s="11">
        <v>294.4</v>
      </c>
      <c r="Q12" s="11">
        <v>343.9</v>
      </c>
      <c r="R12" s="11">
        <v>490.4</v>
      </c>
      <c r="S12" s="11">
        <v>637.6</v>
      </c>
      <c r="T12" s="19">
        <v>542.8</v>
      </c>
      <c r="U12" s="19">
        <v>485.9</v>
      </c>
      <c r="V12" s="19">
        <v>775.4</v>
      </c>
      <c r="W12" s="19">
        <v>738.1</v>
      </c>
      <c r="X12" s="7">
        <v>840.6</v>
      </c>
      <c r="Y12" s="7">
        <v>974.1</v>
      </c>
      <c r="Z12" s="19">
        <v>1307.2</v>
      </c>
    </row>
    <row r="13" spans="1:26" ht="12.75">
      <c r="A13" s="175" t="s">
        <v>1236</v>
      </c>
      <c r="B13" s="11">
        <v>0.111</v>
      </c>
      <c r="C13" s="23">
        <v>0.9</v>
      </c>
      <c r="D13" s="23">
        <v>7.2</v>
      </c>
      <c r="E13" s="23">
        <v>22.4</v>
      </c>
      <c r="F13" s="23">
        <v>53.5</v>
      </c>
      <c r="G13" s="23">
        <v>67</v>
      </c>
      <c r="H13" s="23">
        <v>62.7</v>
      </c>
      <c r="I13" s="11">
        <v>63.6</v>
      </c>
      <c r="J13" s="11">
        <v>121.7</v>
      </c>
      <c r="K13" s="23">
        <v>146.6</v>
      </c>
      <c r="L13" s="11">
        <v>197.4</v>
      </c>
      <c r="M13" s="11">
        <v>211.8</v>
      </c>
      <c r="N13" s="11">
        <v>222.6</v>
      </c>
      <c r="O13" s="11">
        <v>266.3</v>
      </c>
      <c r="P13" s="11">
        <v>321.2</v>
      </c>
      <c r="Q13" s="11">
        <v>360.6</v>
      </c>
      <c r="R13" s="11">
        <v>428.1</v>
      </c>
      <c r="S13" s="11">
        <v>546.1</v>
      </c>
      <c r="T13" s="19">
        <v>598.7</v>
      </c>
      <c r="U13" s="19">
        <v>664.1</v>
      </c>
      <c r="V13" s="19">
        <v>765.2</v>
      </c>
      <c r="W13" s="19">
        <v>862.7</v>
      </c>
      <c r="X13" s="7">
        <v>915.4</v>
      </c>
      <c r="Y13" s="7">
        <v>1164.9</v>
      </c>
      <c r="Z13" s="18">
        <v>1350.8</v>
      </c>
    </row>
    <row r="14" spans="1:26" ht="12.75">
      <c r="A14" s="21" t="s">
        <v>1238</v>
      </c>
      <c r="B14" s="11">
        <v>0.081</v>
      </c>
      <c r="C14" s="19">
        <v>0.9</v>
      </c>
      <c r="D14" s="19">
        <v>8.9</v>
      </c>
      <c r="E14" s="19">
        <v>32.3</v>
      </c>
      <c r="F14" s="19">
        <v>97.6</v>
      </c>
      <c r="G14" s="19">
        <v>137.8</v>
      </c>
      <c r="H14" s="19">
        <v>152.3</v>
      </c>
      <c r="I14" s="19">
        <v>171.1</v>
      </c>
      <c r="J14" s="19">
        <v>320.8</v>
      </c>
      <c r="K14" s="19">
        <v>383.2</v>
      </c>
      <c r="L14" s="19">
        <v>460.7</v>
      </c>
      <c r="M14" s="19">
        <v>520.6</v>
      </c>
      <c r="N14" s="19">
        <v>565.7</v>
      </c>
      <c r="O14" s="19">
        <v>600.7</v>
      </c>
      <c r="P14" s="23">
        <v>681</v>
      </c>
      <c r="Q14" s="19">
        <v>754.8</v>
      </c>
      <c r="R14" s="19">
        <v>856.6</v>
      </c>
      <c r="S14" s="19">
        <v>1068.5</v>
      </c>
      <c r="T14" s="19">
        <v>1184.7</v>
      </c>
      <c r="U14" s="19">
        <v>1250.4</v>
      </c>
      <c r="V14" s="19">
        <v>1426.9</v>
      </c>
      <c r="W14" s="19">
        <v>1440.9</v>
      </c>
      <c r="X14" s="7">
        <v>1569.8</v>
      </c>
      <c r="Y14" s="7">
        <v>1750.3</v>
      </c>
      <c r="Z14" s="19">
        <v>1932.7</v>
      </c>
    </row>
    <row r="15" spans="1:26" ht="12.75">
      <c r="A15" s="24" t="s">
        <v>334</v>
      </c>
      <c r="B15" s="11"/>
      <c r="C15" s="19"/>
      <c r="D15" s="19"/>
      <c r="E15" s="19"/>
      <c r="F15" s="19"/>
      <c r="G15" s="19"/>
      <c r="H15" s="19"/>
      <c r="I15" s="19"/>
      <c r="J15" s="19"/>
      <c r="K15" s="19"/>
      <c r="L15" s="19"/>
      <c r="M15" s="19"/>
      <c r="N15" s="19"/>
      <c r="O15" s="19"/>
      <c r="P15" s="19"/>
      <c r="Q15" s="19"/>
      <c r="R15" s="19"/>
      <c r="S15" s="19"/>
      <c r="T15" s="19"/>
      <c r="U15" s="19"/>
      <c r="V15" s="19"/>
      <c r="W15" s="11"/>
      <c r="X15" s="7"/>
      <c r="Y15" s="7"/>
      <c r="Z15" s="18"/>
    </row>
    <row r="16" spans="1:26" ht="12.75">
      <c r="A16" s="175" t="s">
        <v>1235</v>
      </c>
      <c r="B16" s="11">
        <v>0.037</v>
      </c>
      <c r="C16" s="23">
        <v>0.4</v>
      </c>
      <c r="D16" s="23">
        <v>4.2</v>
      </c>
      <c r="E16" s="23">
        <v>19.3</v>
      </c>
      <c r="F16" s="23">
        <v>56.8</v>
      </c>
      <c r="G16" s="23">
        <v>77.1</v>
      </c>
      <c r="H16" s="23">
        <v>79.7</v>
      </c>
      <c r="I16" s="11">
        <v>82.3</v>
      </c>
      <c r="J16" s="11">
        <v>168.6</v>
      </c>
      <c r="K16" s="11">
        <v>188.5</v>
      </c>
      <c r="L16" s="11">
        <v>214.6</v>
      </c>
      <c r="M16" s="11">
        <v>255.3</v>
      </c>
      <c r="N16" s="11">
        <v>281.6</v>
      </c>
      <c r="O16" s="23">
        <v>280</v>
      </c>
      <c r="P16" s="11">
        <v>311.4</v>
      </c>
      <c r="Q16" s="11">
        <v>336.2</v>
      </c>
      <c r="R16" s="11">
        <v>388.5</v>
      </c>
      <c r="S16" s="11">
        <v>501.5</v>
      </c>
      <c r="T16" s="19">
        <v>552.9</v>
      </c>
      <c r="U16" s="19">
        <v>572.1</v>
      </c>
      <c r="V16" s="22">
        <v>699</v>
      </c>
      <c r="W16" s="22">
        <v>677</v>
      </c>
      <c r="X16" s="7">
        <v>800.4</v>
      </c>
      <c r="Y16" s="7">
        <v>917.9</v>
      </c>
      <c r="Z16" s="19">
        <v>1024.2</v>
      </c>
    </row>
    <row r="17" spans="1:26" ht="12.75">
      <c r="A17" s="175" t="s">
        <v>1236</v>
      </c>
      <c r="B17" s="11">
        <v>0.044</v>
      </c>
      <c r="C17" s="23">
        <v>0.5</v>
      </c>
      <c r="D17" s="23">
        <v>4.7</v>
      </c>
      <c r="E17" s="23">
        <v>13</v>
      </c>
      <c r="F17" s="23">
        <v>40.8</v>
      </c>
      <c r="G17" s="23">
        <v>60.7</v>
      </c>
      <c r="H17" s="23">
        <v>72.6</v>
      </c>
      <c r="I17" s="11">
        <v>88.8</v>
      </c>
      <c r="J17" s="11">
        <v>152.2</v>
      </c>
      <c r="K17" s="11">
        <v>194.7</v>
      </c>
      <c r="L17" s="11">
        <v>246.1</v>
      </c>
      <c r="M17" s="11">
        <v>265.3</v>
      </c>
      <c r="N17" s="11">
        <v>284.1</v>
      </c>
      <c r="O17" s="11">
        <v>320.7</v>
      </c>
      <c r="P17" s="11">
        <v>369.6</v>
      </c>
      <c r="Q17" s="11">
        <v>418.6</v>
      </c>
      <c r="R17" s="11">
        <v>468.1</v>
      </c>
      <c r="S17" s="23">
        <v>567</v>
      </c>
      <c r="T17" s="19">
        <v>631.8</v>
      </c>
      <c r="U17" s="19">
        <v>678.3</v>
      </c>
      <c r="V17" s="19">
        <v>727.9</v>
      </c>
      <c r="W17" s="19">
        <v>763.9</v>
      </c>
      <c r="X17" s="7">
        <v>769.4</v>
      </c>
      <c r="Y17" s="7">
        <v>832.4</v>
      </c>
      <c r="Z17" s="18">
        <v>908.5</v>
      </c>
    </row>
    <row r="18" spans="1:26" ht="25.5" customHeight="1">
      <c r="A18" s="75" t="s">
        <v>1239</v>
      </c>
      <c r="B18" s="240"/>
      <c r="C18" s="241">
        <v>0.03</v>
      </c>
      <c r="D18" s="23">
        <v>0.7</v>
      </c>
      <c r="E18" s="23">
        <v>1.2</v>
      </c>
      <c r="F18" s="23">
        <v>4</v>
      </c>
      <c r="G18" s="23">
        <v>5.6</v>
      </c>
      <c r="H18" s="23">
        <v>7.4</v>
      </c>
      <c r="I18" s="11">
        <v>6.7</v>
      </c>
      <c r="J18" s="11">
        <v>15.4</v>
      </c>
      <c r="K18" s="11">
        <v>23.6</v>
      </c>
      <c r="L18" s="11">
        <v>35.7</v>
      </c>
      <c r="M18" s="11">
        <v>38.3</v>
      </c>
      <c r="N18" s="11">
        <v>52.4</v>
      </c>
      <c r="O18" s="23">
        <v>79</v>
      </c>
      <c r="P18" s="11">
        <v>84.3</v>
      </c>
      <c r="Q18" s="11">
        <v>111.3</v>
      </c>
      <c r="R18" s="11">
        <v>156.5</v>
      </c>
      <c r="S18" s="11">
        <v>209.2</v>
      </c>
      <c r="T18" s="116">
        <v>189.7</v>
      </c>
      <c r="U18" s="19">
        <v>187.4</v>
      </c>
      <c r="V18" s="19">
        <v>294.2</v>
      </c>
      <c r="W18" s="19">
        <v>297.5</v>
      </c>
      <c r="X18" s="7">
        <v>361.3</v>
      </c>
      <c r="Y18" s="7">
        <v>429.8</v>
      </c>
      <c r="Z18" s="22">
        <v>575</v>
      </c>
    </row>
    <row r="19" spans="1:26" ht="13.5" customHeight="1">
      <c r="A19" s="24" t="s">
        <v>334</v>
      </c>
      <c r="B19" s="240"/>
      <c r="C19" s="241"/>
      <c r="D19" s="23"/>
      <c r="E19" s="23"/>
      <c r="F19" s="23"/>
      <c r="G19" s="23"/>
      <c r="H19" s="23"/>
      <c r="I19" s="11"/>
      <c r="J19" s="11"/>
      <c r="K19" s="11"/>
      <c r="L19" s="11"/>
      <c r="M19" s="11"/>
      <c r="N19" s="11"/>
      <c r="O19" s="23"/>
      <c r="P19" s="11"/>
      <c r="Q19" s="11"/>
      <c r="R19" s="11"/>
      <c r="S19" s="11"/>
      <c r="T19" s="116"/>
      <c r="U19" s="19"/>
      <c r="V19" s="19"/>
      <c r="W19" s="11"/>
      <c r="X19" s="7"/>
      <c r="Y19" s="158"/>
      <c r="Z19" s="18"/>
    </row>
    <row r="20" spans="1:26" ht="13.5" customHeight="1">
      <c r="A20" s="175" t="s">
        <v>1235</v>
      </c>
      <c r="B20" s="240"/>
      <c r="C20" s="242">
        <v>0.02</v>
      </c>
      <c r="D20" s="23">
        <v>0.5</v>
      </c>
      <c r="E20" s="23">
        <v>0.8</v>
      </c>
      <c r="F20" s="23">
        <v>2.7</v>
      </c>
      <c r="G20" s="23">
        <v>3.6</v>
      </c>
      <c r="H20" s="23">
        <v>5.1</v>
      </c>
      <c r="I20" s="11">
        <v>3.8</v>
      </c>
      <c r="J20" s="11">
        <v>10.4</v>
      </c>
      <c r="K20" s="11">
        <v>17.2</v>
      </c>
      <c r="L20" s="11">
        <v>27.1</v>
      </c>
      <c r="M20" s="11">
        <v>27.9</v>
      </c>
      <c r="N20" s="11">
        <v>39.9</v>
      </c>
      <c r="O20" s="11">
        <v>63.4</v>
      </c>
      <c r="P20" s="23">
        <v>64</v>
      </c>
      <c r="Q20" s="11">
        <v>84.7</v>
      </c>
      <c r="R20" s="11">
        <v>123.5</v>
      </c>
      <c r="S20" s="11">
        <v>167.3</v>
      </c>
      <c r="T20" s="19">
        <v>143.2</v>
      </c>
      <c r="U20" s="19">
        <v>133.5</v>
      </c>
      <c r="V20" s="19">
        <v>229.1</v>
      </c>
      <c r="W20" s="19">
        <v>221.3</v>
      </c>
      <c r="X20" s="7">
        <v>277.8</v>
      </c>
      <c r="Y20" s="7">
        <v>330.5</v>
      </c>
      <c r="Z20" s="22">
        <v>460</v>
      </c>
    </row>
    <row r="21" spans="1:26" ht="13.5" customHeight="1">
      <c r="A21" s="175" t="s">
        <v>1236</v>
      </c>
      <c r="B21" s="240"/>
      <c r="C21" s="242">
        <v>0.01</v>
      </c>
      <c r="D21" s="23">
        <v>0.2</v>
      </c>
      <c r="E21" s="23">
        <v>0.4</v>
      </c>
      <c r="F21" s="23">
        <v>1.3</v>
      </c>
      <c r="G21" s="23">
        <v>2</v>
      </c>
      <c r="H21" s="23">
        <v>2.3</v>
      </c>
      <c r="I21" s="11">
        <v>2.9</v>
      </c>
      <c r="J21" s="23">
        <v>5</v>
      </c>
      <c r="K21" s="11">
        <v>6.4</v>
      </c>
      <c r="L21" s="11">
        <v>8.6</v>
      </c>
      <c r="M21" s="11">
        <v>10.4</v>
      </c>
      <c r="N21" s="11">
        <v>12.5</v>
      </c>
      <c r="O21" s="11">
        <v>15.6</v>
      </c>
      <c r="P21" s="11">
        <v>20.3</v>
      </c>
      <c r="Q21" s="11">
        <v>26.6</v>
      </c>
      <c r="R21" s="73">
        <v>33</v>
      </c>
      <c r="S21" s="11">
        <v>41.9</v>
      </c>
      <c r="T21" s="19">
        <v>46.5</v>
      </c>
      <c r="U21" s="19">
        <v>53.9</v>
      </c>
      <c r="V21" s="19">
        <v>65.1</v>
      </c>
      <c r="W21" s="19">
        <v>76.2</v>
      </c>
      <c r="X21" s="7">
        <v>83.5</v>
      </c>
      <c r="Y21" s="23">
        <v>99.3</v>
      </c>
      <c r="Z21" s="18">
        <v>115</v>
      </c>
    </row>
    <row r="22" spans="1:25" ht="38.25">
      <c r="A22" s="17" t="s">
        <v>1240</v>
      </c>
      <c r="B22" s="243"/>
      <c r="C22" s="244"/>
      <c r="D22" s="245"/>
      <c r="E22" s="245"/>
      <c r="F22" s="245"/>
      <c r="G22" s="245"/>
      <c r="H22" s="245"/>
      <c r="I22" s="239"/>
      <c r="J22" s="239"/>
      <c r="K22" s="239"/>
      <c r="L22" s="239"/>
      <c r="M22" s="239"/>
      <c r="N22" s="239"/>
      <c r="O22" s="239"/>
      <c r="P22" s="239"/>
      <c r="Q22" s="239"/>
      <c r="R22" s="239"/>
      <c r="S22" s="239"/>
      <c r="T22" s="246"/>
      <c r="U22" s="246"/>
      <c r="V22" s="246"/>
      <c r="Y22" s="158"/>
    </row>
    <row r="23" spans="1:26" ht="12.75">
      <c r="A23" s="21" t="s">
        <v>1234</v>
      </c>
      <c r="B23" s="11">
        <v>95.5</v>
      </c>
      <c r="C23" s="11">
        <v>90.6</v>
      </c>
      <c r="D23" s="11">
        <v>95.6</v>
      </c>
      <c r="E23" s="23">
        <v>88</v>
      </c>
      <c r="F23" s="23">
        <v>92</v>
      </c>
      <c r="G23" s="11">
        <v>94.9</v>
      </c>
      <c r="H23" s="11">
        <v>100.9</v>
      </c>
      <c r="I23" s="11">
        <v>85.9</v>
      </c>
      <c r="J23" s="11">
        <v>103.8</v>
      </c>
      <c r="K23" s="11">
        <v>106.2</v>
      </c>
      <c r="L23" s="11">
        <v>106.9</v>
      </c>
      <c r="M23" s="11">
        <v>100.9</v>
      </c>
      <c r="N23" s="11">
        <v>99.9</v>
      </c>
      <c r="O23" s="11">
        <v>102.4</v>
      </c>
      <c r="P23" s="11">
        <v>101.6</v>
      </c>
      <c r="Q23" s="23">
        <v>103</v>
      </c>
      <c r="R23" s="11">
        <v>103.3</v>
      </c>
      <c r="S23" s="11">
        <v>110.8</v>
      </c>
      <c r="T23" s="19">
        <v>101.4</v>
      </c>
      <c r="U23" s="19">
        <v>88.7</v>
      </c>
      <c r="V23" s="22">
        <v>123</v>
      </c>
      <c r="W23" s="19">
        <v>95.2</v>
      </c>
      <c r="X23" s="7">
        <v>105.8</v>
      </c>
      <c r="Y23" s="7">
        <v>103.5</v>
      </c>
      <c r="Z23" s="18">
        <v>102.6</v>
      </c>
    </row>
    <row r="24" spans="1:26" ht="12.75">
      <c r="A24" s="21" t="s">
        <v>1237</v>
      </c>
      <c r="B24" s="23">
        <v>91</v>
      </c>
      <c r="C24" s="11">
        <v>82.7</v>
      </c>
      <c r="D24" s="11">
        <v>90.9</v>
      </c>
      <c r="E24" s="11">
        <v>83.9</v>
      </c>
      <c r="F24" s="11">
        <v>84.6</v>
      </c>
      <c r="G24" s="11">
        <v>89.9</v>
      </c>
      <c r="H24" s="11">
        <v>102.5</v>
      </c>
      <c r="I24" s="11">
        <v>78.5</v>
      </c>
      <c r="J24" s="11">
        <v>105.4</v>
      </c>
      <c r="K24" s="11">
        <v>106.4</v>
      </c>
      <c r="L24" s="11">
        <v>111.1</v>
      </c>
      <c r="M24" s="11">
        <v>101.8</v>
      </c>
      <c r="N24" s="11">
        <v>96.1</v>
      </c>
      <c r="O24" s="11">
        <v>104.9</v>
      </c>
      <c r="P24" s="11">
        <v>103.1</v>
      </c>
      <c r="Q24" s="11">
        <v>104.3</v>
      </c>
      <c r="R24" s="11">
        <v>104.9</v>
      </c>
      <c r="S24" s="11">
        <v>116.2</v>
      </c>
      <c r="T24" s="19">
        <v>100.8</v>
      </c>
      <c r="U24" s="19">
        <v>89.4</v>
      </c>
      <c r="V24" s="19">
        <v>128.9</v>
      </c>
      <c r="W24" s="19">
        <v>94.9</v>
      </c>
      <c r="X24" s="7">
        <v>108.4</v>
      </c>
      <c r="Y24" s="7">
        <v>106.7</v>
      </c>
      <c r="Z24" s="19">
        <v>104.6</v>
      </c>
    </row>
    <row r="25" spans="1:26" ht="12.75">
      <c r="A25" s="21" t="s">
        <v>1238</v>
      </c>
      <c r="B25" s="11">
        <v>108.7</v>
      </c>
      <c r="C25" s="11">
        <v>108.1</v>
      </c>
      <c r="D25" s="11">
        <v>102.7</v>
      </c>
      <c r="E25" s="11">
        <v>95.3</v>
      </c>
      <c r="F25" s="11">
        <v>103.4</v>
      </c>
      <c r="G25" s="11">
        <v>100.4</v>
      </c>
      <c r="H25" s="23">
        <v>98</v>
      </c>
      <c r="I25" s="23">
        <v>93.1</v>
      </c>
      <c r="J25" s="11">
        <v>102.3</v>
      </c>
      <c r="K25" s="11">
        <v>105.3</v>
      </c>
      <c r="L25" s="11">
        <v>101.5</v>
      </c>
      <c r="M25" s="11">
        <v>98.9</v>
      </c>
      <c r="N25" s="11">
        <v>102.1</v>
      </c>
      <c r="O25" s="11">
        <v>97.8</v>
      </c>
      <c r="P25" s="11">
        <v>98.9</v>
      </c>
      <c r="Q25" s="11">
        <v>100.2</v>
      </c>
      <c r="R25" s="11">
        <v>101.6</v>
      </c>
      <c r="S25" s="11">
        <v>102.1</v>
      </c>
      <c r="T25" s="19">
        <v>102.9</v>
      </c>
      <c r="U25" s="19">
        <v>88.8</v>
      </c>
      <c r="V25" s="19">
        <v>113.4</v>
      </c>
      <c r="W25" s="19">
        <v>96.7</v>
      </c>
      <c r="X25" s="7">
        <v>100.3</v>
      </c>
      <c r="Y25" s="7">
        <v>98.5</v>
      </c>
      <c r="Z25" s="18">
        <v>99.1</v>
      </c>
    </row>
    <row r="26" spans="1:26" ht="27" customHeight="1">
      <c r="A26" s="21" t="s">
        <v>1239</v>
      </c>
      <c r="B26" s="41"/>
      <c r="C26" s="19"/>
      <c r="D26" s="11">
        <v>166.7</v>
      </c>
      <c r="E26" s="11">
        <v>86.2</v>
      </c>
      <c r="F26" s="11">
        <v>97.4</v>
      </c>
      <c r="G26" s="11">
        <v>95.2</v>
      </c>
      <c r="H26" s="11">
        <v>126.3</v>
      </c>
      <c r="I26" s="11">
        <v>80.4</v>
      </c>
      <c r="J26" s="11">
        <v>116.6</v>
      </c>
      <c r="K26" s="11">
        <v>121.9</v>
      </c>
      <c r="L26" s="11">
        <v>136.3</v>
      </c>
      <c r="M26" s="11">
        <v>116.7</v>
      </c>
      <c r="N26" s="11">
        <v>110.9</v>
      </c>
      <c r="O26" s="11">
        <v>130.9</v>
      </c>
      <c r="P26" s="11">
        <v>110.5</v>
      </c>
      <c r="Q26" s="11">
        <v>117.4</v>
      </c>
      <c r="R26" s="11">
        <v>105.2</v>
      </c>
      <c r="S26" s="11">
        <v>127.8</v>
      </c>
      <c r="T26" s="22">
        <v>97</v>
      </c>
      <c r="U26" s="19">
        <v>83.9</v>
      </c>
      <c r="V26" s="19">
        <v>150.9</v>
      </c>
      <c r="W26" s="19">
        <v>89.2</v>
      </c>
      <c r="X26" s="7">
        <v>118.4</v>
      </c>
      <c r="Y26" s="7">
        <v>110.4</v>
      </c>
      <c r="Z26" s="19">
        <v>107.6</v>
      </c>
    </row>
    <row r="27" spans="1:26" ht="32.25" customHeight="1">
      <c r="A27" s="31" t="s">
        <v>1371</v>
      </c>
      <c r="B27" s="130"/>
      <c r="C27" s="11">
        <v>7.1</v>
      </c>
      <c r="D27" s="20">
        <v>4.29526</v>
      </c>
      <c r="E27" s="20">
        <v>2.0914</v>
      </c>
      <c r="F27" s="20">
        <v>1.48718</v>
      </c>
      <c r="G27" s="20">
        <v>1.4732399999999999</v>
      </c>
      <c r="H27" s="20">
        <v>1.53932</v>
      </c>
      <c r="I27" s="20">
        <v>1.26439</v>
      </c>
      <c r="J27" s="20">
        <v>1.13222</v>
      </c>
      <c r="K27" s="20">
        <v>1.36075</v>
      </c>
      <c r="L27" s="20">
        <v>1.3458299999999999</v>
      </c>
      <c r="M27" s="20">
        <v>1.47901</v>
      </c>
      <c r="N27" s="20">
        <v>1.3244799999999999</v>
      </c>
      <c r="O27" s="20">
        <v>1.3755</v>
      </c>
      <c r="P27" s="20">
        <v>1.4194200000000001</v>
      </c>
      <c r="Q27" s="20">
        <v>1.50134</v>
      </c>
      <c r="R27" s="20">
        <v>1.71653</v>
      </c>
      <c r="S27" s="20">
        <v>1.9177970000000002</v>
      </c>
      <c r="T27" s="7">
        <v>1.9</v>
      </c>
      <c r="U27" s="20">
        <v>1.9</v>
      </c>
      <c r="V27" s="18">
        <v>2</v>
      </c>
      <c r="W27" s="11">
        <v>1.9</v>
      </c>
      <c r="X27" s="7">
        <v>1.8</v>
      </c>
      <c r="Y27" s="7">
        <v>1.9</v>
      </c>
      <c r="Z27" s="18">
        <v>2</v>
      </c>
    </row>
    <row r="28" spans="1:26" ht="31.5" customHeight="1">
      <c r="A28" s="31" t="s">
        <v>1372</v>
      </c>
      <c r="B28" s="130"/>
      <c r="C28" s="11">
        <v>65</v>
      </c>
      <c r="D28" s="198">
        <v>46</v>
      </c>
      <c r="E28" s="198">
        <v>23.5</v>
      </c>
      <c r="F28" s="198">
        <v>16.9</v>
      </c>
      <c r="G28" s="198">
        <v>16.7</v>
      </c>
      <c r="H28" s="198">
        <v>18.2</v>
      </c>
      <c r="I28" s="198">
        <v>15.9</v>
      </c>
      <c r="J28" s="198">
        <v>14.9</v>
      </c>
      <c r="K28" s="198">
        <v>18.7</v>
      </c>
      <c r="L28" s="198">
        <v>19.1</v>
      </c>
      <c r="M28" s="198">
        <v>21.4</v>
      </c>
      <c r="N28" s="198">
        <v>21.1</v>
      </c>
      <c r="O28" s="198">
        <v>22.8</v>
      </c>
      <c r="P28" s="198">
        <v>24.7</v>
      </c>
      <c r="Q28" s="198">
        <v>27.3</v>
      </c>
      <c r="R28" s="198">
        <v>32.4</v>
      </c>
      <c r="S28" s="198">
        <v>35.81</v>
      </c>
      <c r="T28" s="72">
        <v>35.9</v>
      </c>
      <c r="U28" s="198">
        <v>38</v>
      </c>
      <c r="V28" s="72">
        <v>39</v>
      </c>
      <c r="W28" s="11">
        <v>38</v>
      </c>
      <c r="X28" s="7">
        <v>38</v>
      </c>
      <c r="Y28" s="7">
        <v>40</v>
      </c>
      <c r="Z28" s="72">
        <v>42</v>
      </c>
    </row>
    <row r="29" spans="1:26" ht="28.5">
      <c r="A29" s="31" t="s">
        <v>1373</v>
      </c>
      <c r="B29" s="130"/>
      <c r="C29" s="11">
        <v>283.8</v>
      </c>
      <c r="D29" s="20">
        <v>241.198</v>
      </c>
      <c r="E29" s="20">
        <v>164.249</v>
      </c>
      <c r="F29" s="20">
        <v>127.42580000000001</v>
      </c>
      <c r="G29" s="20">
        <v>107.7862</v>
      </c>
      <c r="H29" s="20">
        <v>86.1492</v>
      </c>
      <c r="I29" s="20">
        <v>72.1057</v>
      </c>
      <c r="J29" s="20">
        <v>69.11019999999999</v>
      </c>
      <c r="K29" s="20">
        <v>66.023</v>
      </c>
      <c r="L29" s="20">
        <v>59.5733</v>
      </c>
      <c r="M29" s="20">
        <v>60.6385</v>
      </c>
      <c r="N29" s="20">
        <v>59.9378</v>
      </c>
      <c r="O29" s="20">
        <v>53.2244</v>
      </c>
      <c r="P29" s="20">
        <v>49.8699</v>
      </c>
      <c r="Q29" s="20">
        <v>47.832</v>
      </c>
      <c r="R29" s="20">
        <v>48.0975</v>
      </c>
      <c r="S29" s="20">
        <v>51.27829</v>
      </c>
      <c r="T29" s="7">
        <v>53.7</v>
      </c>
      <c r="U29" s="7">
        <v>53.1</v>
      </c>
      <c r="V29" s="18">
        <v>52.6</v>
      </c>
      <c r="W29" s="11">
        <v>54.2</v>
      </c>
      <c r="X29" s="7">
        <v>55.7</v>
      </c>
      <c r="Y29" s="7">
        <v>61.6</v>
      </c>
      <c r="Z29" s="18">
        <v>64.2</v>
      </c>
    </row>
    <row r="30" spans="1:26" ht="31.5" customHeight="1">
      <c r="A30" s="31" t="s">
        <v>1374</v>
      </c>
      <c r="B30" s="130"/>
      <c r="C30" s="11">
        <v>2.6</v>
      </c>
      <c r="D30" s="20">
        <v>2.6</v>
      </c>
      <c r="E30" s="20">
        <v>1.8</v>
      </c>
      <c r="F30" s="20">
        <v>1.4</v>
      </c>
      <c r="G30" s="20">
        <v>1.2</v>
      </c>
      <c r="H30" s="20">
        <v>1</v>
      </c>
      <c r="I30" s="20">
        <v>0.9</v>
      </c>
      <c r="J30" s="20">
        <v>0.9</v>
      </c>
      <c r="K30" s="20">
        <v>0.9</v>
      </c>
      <c r="L30" s="20">
        <v>0.8</v>
      </c>
      <c r="M30" s="20">
        <v>0.9</v>
      </c>
      <c r="N30" s="20">
        <v>1</v>
      </c>
      <c r="O30" s="20">
        <v>0.9</v>
      </c>
      <c r="P30" s="20">
        <v>0.9</v>
      </c>
      <c r="Q30" s="20">
        <v>0.9</v>
      </c>
      <c r="R30" s="20">
        <v>0.9</v>
      </c>
      <c r="S30" s="20">
        <v>0.96</v>
      </c>
      <c r="T30" s="18">
        <v>1</v>
      </c>
      <c r="U30" s="18">
        <v>1.1</v>
      </c>
      <c r="V30" s="18">
        <v>1</v>
      </c>
      <c r="W30" s="11">
        <v>1.1</v>
      </c>
      <c r="X30" s="7">
        <v>1.1</v>
      </c>
      <c r="Y30" s="7">
        <v>1.3</v>
      </c>
      <c r="Z30" s="18">
        <v>1.3</v>
      </c>
    </row>
    <row r="31" spans="1:26" ht="25.5">
      <c r="A31" s="17" t="s">
        <v>1241</v>
      </c>
      <c r="B31" s="11">
        <v>115508</v>
      </c>
      <c r="C31" s="198">
        <v>114590.89</v>
      </c>
      <c r="D31" s="198">
        <v>111826.5</v>
      </c>
      <c r="E31" s="198">
        <v>105340.45</v>
      </c>
      <c r="F31" s="198">
        <v>102540.49</v>
      </c>
      <c r="G31" s="198">
        <v>99481.15</v>
      </c>
      <c r="H31" s="198">
        <v>96264.31</v>
      </c>
      <c r="I31" s="198">
        <v>91226.97</v>
      </c>
      <c r="J31" s="198">
        <v>87742.01</v>
      </c>
      <c r="K31" s="198">
        <v>84669.64</v>
      </c>
      <c r="L31" s="198">
        <v>83820.41</v>
      </c>
      <c r="M31" s="198">
        <v>83467.78</v>
      </c>
      <c r="N31" s="198">
        <v>78296.77</v>
      </c>
      <c r="O31" s="198">
        <v>77322.93</v>
      </c>
      <c r="P31" s="198">
        <v>75836.99</v>
      </c>
      <c r="Q31" s="198">
        <v>75276.99</v>
      </c>
      <c r="R31" s="198">
        <v>74758.54</v>
      </c>
      <c r="S31" s="198">
        <v>76923.48</v>
      </c>
      <c r="T31" s="93">
        <v>77805.433</v>
      </c>
      <c r="U31" s="93">
        <v>75187.856</v>
      </c>
      <c r="V31" s="93">
        <v>76661.68</v>
      </c>
      <c r="W31" s="247">
        <v>76325.354</v>
      </c>
      <c r="X31" s="247">
        <v>78057.121</v>
      </c>
      <c r="Y31" s="247">
        <v>78525.015</v>
      </c>
      <c r="Z31" s="72">
        <v>79318.977</v>
      </c>
    </row>
    <row r="32" spans="1:26" ht="12.75">
      <c r="A32" s="75" t="s">
        <v>1242</v>
      </c>
      <c r="B32" s="11">
        <v>61783</v>
      </c>
      <c r="C32" s="198">
        <v>61939.25</v>
      </c>
      <c r="D32" s="198">
        <v>60938.84</v>
      </c>
      <c r="E32" s="198">
        <v>56279.97</v>
      </c>
      <c r="F32" s="198">
        <v>54705.18</v>
      </c>
      <c r="G32" s="198">
        <v>53378.81</v>
      </c>
      <c r="H32" s="198">
        <v>53615.37</v>
      </c>
      <c r="I32" s="198">
        <v>50696.68</v>
      </c>
      <c r="J32" s="198">
        <v>46511.05</v>
      </c>
      <c r="K32" s="198">
        <v>45585.38</v>
      </c>
      <c r="L32" s="198">
        <v>47176.42</v>
      </c>
      <c r="M32" s="198">
        <v>47395.86</v>
      </c>
      <c r="N32" s="198">
        <v>42071.77</v>
      </c>
      <c r="O32" s="198">
        <v>43597.07</v>
      </c>
      <c r="P32" s="198">
        <v>43593.44</v>
      </c>
      <c r="Q32" s="198">
        <v>43174.05</v>
      </c>
      <c r="R32" s="198">
        <v>44264.83</v>
      </c>
      <c r="S32" s="198">
        <v>46741.98</v>
      </c>
      <c r="T32" s="93">
        <v>47553.237</v>
      </c>
      <c r="U32" s="93">
        <v>43194.226</v>
      </c>
      <c r="V32" s="93">
        <v>43572.38</v>
      </c>
      <c r="W32" s="247">
        <v>44439.336</v>
      </c>
      <c r="X32" s="247">
        <v>45826.478</v>
      </c>
      <c r="Y32" s="247">
        <v>46220.39</v>
      </c>
      <c r="Z32" s="72">
        <v>46642.497</v>
      </c>
    </row>
    <row r="33" spans="1:26" ht="12.75">
      <c r="A33" s="21" t="s">
        <v>1243</v>
      </c>
      <c r="B33" s="11">
        <v>5626</v>
      </c>
      <c r="C33" s="198">
        <v>5891</v>
      </c>
      <c r="D33" s="198">
        <v>5536</v>
      </c>
      <c r="E33" s="198">
        <v>5311</v>
      </c>
      <c r="F33" s="198">
        <v>6476</v>
      </c>
      <c r="G33" s="198">
        <v>6021</v>
      </c>
      <c r="H33" s="198">
        <v>5394</v>
      </c>
      <c r="I33" s="198">
        <v>5947</v>
      </c>
      <c r="J33" s="198">
        <v>7518</v>
      </c>
      <c r="K33" s="198">
        <v>6458</v>
      </c>
      <c r="L33" s="198">
        <v>5404</v>
      </c>
      <c r="M33" s="198">
        <v>5810</v>
      </c>
      <c r="N33" s="198">
        <v>7471</v>
      </c>
      <c r="O33" s="198">
        <v>6863</v>
      </c>
      <c r="P33" s="198">
        <v>7615</v>
      </c>
      <c r="Q33" s="198">
        <v>8825</v>
      </c>
      <c r="R33" s="198">
        <v>8117</v>
      </c>
      <c r="S33" s="198">
        <v>8717</v>
      </c>
      <c r="T33" s="198">
        <v>8962</v>
      </c>
      <c r="U33" s="198">
        <v>10900</v>
      </c>
      <c r="V33" s="198">
        <v>11836</v>
      </c>
      <c r="W33" s="247">
        <v>11315.309</v>
      </c>
      <c r="X33" s="247">
        <v>12044.999</v>
      </c>
      <c r="Y33" s="247">
        <v>12232.217</v>
      </c>
      <c r="Z33" s="72">
        <v>12709.113</v>
      </c>
    </row>
    <row r="34" spans="1:26" ht="12.75">
      <c r="A34" s="21" t="s">
        <v>334</v>
      </c>
      <c r="B34" s="11"/>
      <c r="C34" s="198"/>
      <c r="D34" s="198"/>
      <c r="E34" s="198"/>
      <c r="F34" s="198"/>
      <c r="G34" s="198"/>
      <c r="H34" s="198"/>
      <c r="I34" s="198"/>
      <c r="J34" s="198"/>
      <c r="K34" s="198"/>
      <c r="L34" s="198"/>
      <c r="M34" s="198"/>
      <c r="N34" s="198"/>
      <c r="O34" s="198"/>
      <c r="P34" s="198"/>
      <c r="Q34" s="198"/>
      <c r="R34" s="198"/>
      <c r="S34" s="198"/>
      <c r="T34" s="93"/>
      <c r="U34" s="93"/>
      <c r="V34" s="93"/>
      <c r="W34" s="248"/>
      <c r="X34" s="48"/>
      <c r="Y34" s="35"/>
      <c r="Z34" s="72"/>
    </row>
    <row r="35" spans="1:26" ht="12.75">
      <c r="A35" s="24" t="s">
        <v>1244</v>
      </c>
      <c r="B35" s="11">
        <v>328</v>
      </c>
      <c r="C35" s="198">
        <v>327.24</v>
      </c>
      <c r="D35" s="198">
        <v>262.89</v>
      </c>
      <c r="E35" s="198">
        <v>134.77</v>
      </c>
      <c r="F35" s="198">
        <v>177.27</v>
      </c>
      <c r="G35" s="198">
        <v>153.5</v>
      </c>
      <c r="H35" s="198">
        <v>113.9</v>
      </c>
      <c r="I35" s="198">
        <v>107.4</v>
      </c>
      <c r="J35" s="198">
        <v>104.05</v>
      </c>
      <c r="K35" s="198">
        <v>107.61</v>
      </c>
      <c r="L35" s="198">
        <v>127.34</v>
      </c>
      <c r="M35" s="198">
        <v>110.82</v>
      </c>
      <c r="N35" s="198">
        <v>118.06</v>
      </c>
      <c r="O35" s="198">
        <v>112.3</v>
      </c>
      <c r="P35" s="198">
        <v>95.66</v>
      </c>
      <c r="Q35" s="198">
        <v>84.25</v>
      </c>
      <c r="R35" s="198">
        <v>73.91</v>
      </c>
      <c r="S35" s="198">
        <v>76.95</v>
      </c>
      <c r="T35" s="93">
        <v>69.449</v>
      </c>
      <c r="U35" s="93">
        <v>51.217</v>
      </c>
      <c r="V35" s="93">
        <v>55.51</v>
      </c>
      <c r="W35" s="249">
        <v>57.188</v>
      </c>
      <c r="X35" s="250">
        <v>55.181</v>
      </c>
      <c r="Y35" s="247">
        <v>50.519</v>
      </c>
      <c r="Z35" s="72">
        <v>52.59</v>
      </c>
    </row>
    <row r="36" spans="1:26" ht="12.75">
      <c r="A36" s="24" t="s">
        <v>1245</v>
      </c>
      <c r="B36" s="11">
        <v>1399</v>
      </c>
      <c r="C36" s="198">
        <v>1438.58</v>
      </c>
      <c r="D36" s="198">
        <v>1333.3</v>
      </c>
      <c r="E36" s="198">
        <v>1104.45</v>
      </c>
      <c r="F36" s="198">
        <v>1085.48</v>
      </c>
      <c r="G36" s="198">
        <v>1060</v>
      </c>
      <c r="H36" s="198">
        <v>933.24</v>
      </c>
      <c r="I36" s="198">
        <v>810</v>
      </c>
      <c r="J36" s="198">
        <v>900.07</v>
      </c>
      <c r="K36" s="198">
        <v>805.46</v>
      </c>
      <c r="L36" s="198">
        <v>772.55</v>
      </c>
      <c r="M36" s="198">
        <v>808.49</v>
      </c>
      <c r="N36" s="198">
        <v>923.19</v>
      </c>
      <c r="O36" s="198">
        <v>848.55</v>
      </c>
      <c r="P36" s="198">
        <v>799.12</v>
      </c>
      <c r="Q36" s="198">
        <v>996.26</v>
      </c>
      <c r="R36" s="198">
        <v>1059.58</v>
      </c>
      <c r="S36" s="198">
        <v>818.77</v>
      </c>
      <c r="T36" s="93">
        <v>818.555</v>
      </c>
      <c r="U36" s="93">
        <v>1160.106</v>
      </c>
      <c r="V36" s="93">
        <v>1291.93</v>
      </c>
      <c r="W36" s="249">
        <v>1143.02</v>
      </c>
      <c r="X36" s="250">
        <v>903.843</v>
      </c>
      <c r="Y36" s="247">
        <v>918.744</v>
      </c>
      <c r="Z36" s="72">
        <v>1022.22</v>
      </c>
    </row>
    <row r="37" spans="1:26" ht="12.75">
      <c r="A37" s="24" t="s">
        <v>1246</v>
      </c>
      <c r="B37" s="198">
        <v>3716.62</v>
      </c>
      <c r="C37" s="198">
        <v>3921.4</v>
      </c>
      <c r="D37" s="198">
        <v>3803.65</v>
      </c>
      <c r="E37" s="198">
        <v>3995.82</v>
      </c>
      <c r="F37" s="198">
        <v>5149.32</v>
      </c>
      <c r="G37" s="198">
        <v>4748.3</v>
      </c>
      <c r="H37" s="198">
        <v>4280.56</v>
      </c>
      <c r="I37" s="198">
        <v>4963.43</v>
      </c>
      <c r="J37" s="198">
        <v>6447.36</v>
      </c>
      <c r="K37" s="198">
        <v>5489.23</v>
      </c>
      <c r="L37" s="198">
        <v>4452.69</v>
      </c>
      <c r="M37" s="198">
        <v>4847.15</v>
      </c>
      <c r="N37" s="198">
        <v>6355.35</v>
      </c>
      <c r="O37" s="198">
        <v>5825.67</v>
      </c>
      <c r="P37" s="198">
        <v>6679.8</v>
      </c>
      <c r="Q37" s="198">
        <v>7690.01</v>
      </c>
      <c r="R37" s="198">
        <v>6930.68</v>
      </c>
      <c r="S37" s="198">
        <v>7782.91</v>
      </c>
      <c r="T37" s="198">
        <v>8020.434</v>
      </c>
      <c r="U37" s="198">
        <v>9615.567</v>
      </c>
      <c r="V37" s="198">
        <v>10446.684</v>
      </c>
      <c r="W37" s="198">
        <v>10087.226</v>
      </c>
      <c r="X37" s="250">
        <v>11060.359</v>
      </c>
      <c r="Y37" s="247">
        <v>11203.64</v>
      </c>
      <c r="Z37" s="72">
        <v>11501.328</v>
      </c>
    </row>
    <row r="38" spans="1:26" ht="12.75">
      <c r="A38" s="24" t="s">
        <v>1247</v>
      </c>
      <c r="B38" s="11">
        <v>2576</v>
      </c>
      <c r="C38" s="198">
        <v>2889.24</v>
      </c>
      <c r="D38" s="198">
        <v>2922.99</v>
      </c>
      <c r="E38" s="198">
        <v>3132.71</v>
      </c>
      <c r="F38" s="198">
        <v>4126.73</v>
      </c>
      <c r="G38" s="198">
        <v>3875.98</v>
      </c>
      <c r="H38" s="198">
        <v>3590.71</v>
      </c>
      <c r="I38" s="198">
        <v>4172.71</v>
      </c>
      <c r="J38" s="198">
        <v>5598.38</v>
      </c>
      <c r="K38" s="198">
        <v>4642.9</v>
      </c>
      <c r="L38" s="198">
        <v>3827.13</v>
      </c>
      <c r="M38" s="198">
        <v>4126.4</v>
      </c>
      <c r="N38" s="198">
        <v>5359.28</v>
      </c>
      <c r="O38" s="198">
        <v>4862.42</v>
      </c>
      <c r="P38" s="198">
        <v>5567.75</v>
      </c>
      <c r="Q38" s="198">
        <v>6154.68</v>
      </c>
      <c r="R38" s="198">
        <v>5325.56</v>
      </c>
      <c r="S38" s="198">
        <v>6199.02</v>
      </c>
      <c r="T38" s="93">
        <v>6195.635</v>
      </c>
      <c r="U38" s="93">
        <v>7153.47</v>
      </c>
      <c r="V38" s="93">
        <v>7613.87</v>
      </c>
      <c r="W38" s="249">
        <v>6528.878</v>
      </c>
      <c r="X38" s="250">
        <v>7271.194</v>
      </c>
      <c r="Y38" s="247">
        <v>6906.647</v>
      </c>
      <c r="Z38" s="72">
        <v>7004.964</v>
      </c>
    </row>
    <row r="39" spans="1:26" ht="12.75">
      <c r="A39" s="21" t="s">
        <v>1248</v>
      </c>
      <c r="B39" s="11">
        <v>4061</v>
      </c>
      <c r="C39" s="198">
        <v>4287</v>
      </c>
      <c r="D39" s="198">
        <v>4365</v>
      </c>
      <c r="E39" s="198">
        <v>4153</v>
      </c>
      <c r="F39" s="198">
        <v>4303</v>
      </c>
      <c r="G39" s="198">
        <v>4181</v>
      </c>
      <c r="H39" s="198">
        <v>4069</v>
      </c>
      <c r="I39" s="198">
        <v>3825</v>
      </c>
      <c r="J39" s="198">
        <v>3836</v>
      </c>
      <c r="K39" s="198">
        <v>3728</v>
      </c>
      <c r="L39" s="198">
        <v>3588</v>
      </c>
      <c r="M39" s="198">
        <v>3484</v>
      </c>
      <c r="N39" s="198">
        <v>3385</v>
      </c>
      <c r="O39" s="198">
        <v>3211</v>
      </c>
      <c r="P39" s="198">
        <v>3019</v>
      </c>
      <c r="Q39" s="198">
        <v>2883</v>
      </c>
      <c r="R39" s="198">
        <v>2845</v>
      </c>
      <c r="S39" s="198">
        <v>2904</v>
      </c>
      <c r="T39" s="93">
        <v>3002</v>
      </c>
      <c r="U39" s="93">
        <v>3022</v>
      </c>
      <c r="V39" s="93">
        <v>3117</v>
      </c>
      <c r="W39" s="93">
        <v>3070</v>
      </c>
      <c r="X39" s="7">
        <v>2969</v>
      </c>
      <c r="Y39" s="247">
        <v>2945.0989999999997</v>
      </c>
      <c r="Z39" s="72">
        <v>2993.353</v>
      </c>
    </row>
    <row r="40" spans="1:26" ht="12.75">
      <c r="A40" s="21" t="s">
        <v>334</v>
      </c>
      <c r="B40" s="11"/>
      <c r="C40" s="198"/>
      <c r="D40" s="198"/>
      <c r="E40" s="198"/>
      <c r="F40" s="198"/>
      <c r="G40" s="198"/>
      <c r="H40" s="198"/>
      <c r="I40" s="198"/>
      <c r="J40" s="198"/>
      <c r="K40" s="198"/>
      <c r="L40" s="198"/>
      <c r="M40" s="198"/>
      <c r="N40" s="198"/>
      <c r="O40" s="198"/>
      <c r="P40" s="198"/>
      <c r="Q40" s="198"/>
      <c r="R40" s="198"/>
      <c r="S40" s="198"/>
      <c r="T40" s="93"/>
      <c r="U40" s="93"/>
      <c r="V40" s="93"/>
      <c r="W40" s="251"/>
      <c r="X40" s="7"/>
      <c r="Y40" s="247"/>
      <c r="Z40" s="48"/>
    </row>
    <row r="41" spans="1:26" ht="12.75">
      <c r="A41" s="24" t="s">
        <v>1249</v>
      </c>
      <c r="B41" s="11">
        <v>3187</v>
      </c>
      <c r="C41" s="198">
        <v>3403.99</v>
      </c>
      <c r="D41" s="198">
        <v>3547.82</v>
      </c>
      <c r="E41" s="198">
        <v>3336.96</v>
      </c>
      <c r="F41" s="198">
        <v>3409.18</v>
      </c>
      <c r="G41" s="198">
        <v>3320.05</v>
      </c>
      <c r="H41" s="198">
        <v>3183.51</v>
      </c>
      <c r="I41" s="198">
        <v>3014.76</v>
      </c>
      <c r="J41" s="198">
        <v>2920.85</v>
      </c>
      <c r="K41" s="198">
        <v>2833.97</v>
      </c>
      <c r="L41" s="198">
        <v>2740.04</v>
      </c>
      <c r="M41" s="198">
        <v>2646.19</v>
      </c>
      <c r="N41" s="198">
        <v>2530.91</v>
      </c>
      <c r="O41" s="198">
        <v>2415.37</v>
      </c>
      <c r="P41" s="198">
        <v>2277.15</v>
      </c>
      <c r="Q41" s="198">
        <v>2128.52</v>
      </c>
      <c r="R41" s="198">
        <v>2068.79</v>
      </c>
      <c r="S41" s="198">
        <v>2104.2</v>
      </c>
      <c r="T41" s="93">
        <v>2192.84</v>
      </c>
      <c r="U41" s="93">
        <v>2211.977</v>
      </c>
      <c r="V41" s="93">
        <v>2225.07</v>
      </c>
      <c r="W41" s="247">
        <v>2237.356</v>
      </c>
      <c r="X41" s="247">
        <v>2137.529</v>
      </c>
      <c r="Y41" s="247">
        <v>2112.015</v>
      </c>
      <c r="Z41" s="72">
        <v>2128.053</v>
      </c>
    </row>
    <row r="42" spans="1:26" ht="14.25" customHeight="1">
      <c r="A42" s="24" t="s">
        <v>1250</v>
      </c>
      <c r="B42" s="11">
        <v>662</v>
      </c>
      <c r="C42" s="198">
        <v>682.07</v>
      </c>
      <c r="D42" s="198">
        <v>684.24</v>
      </c>
      <c r="E42" s="198">
        <v>704.16</v>
      </c>
      <c r="F42" s="198">
        <v>757.71</v>
      </c>
      <c r="G42" s="198">
        <v>722.22</v>
      </c>
      <c r="H42" s="198">
        <v>718.47</v>
      </c>
      <c r="I42" s="198">
        <v>695.64</v>
      </c>
      <c r="J42" s="198">
        <v>751.36</v>
      </c>
      <c r="K42" s="198">
        <v>744.3</v>
      </c>
      <c r="L42" s="198">
        <v>719.68</v>
      </c>
      <c r="M42" s="198">
        <v>703.48</v>
      </c>
      <c r="N42" s="198">
        <v>712.97</v>
      </c>
      <c r="O42" s="198">
        <v>673.1</v>
      </c>
      <c r="P42" s="198">
        <v>641.25</v>
      </c>
      <c r="Q42" s="198">
        <v>635.17</v>
      </c>
      <c r="R42" s="198">
        <v>624.03</v>
      </c>
      <c r="S42" s="198">
        <v>641.12</v>
      </c>
      <c r="T42" s="93">
        <v>653.241</v>
      </c>
      <c r="U42" s="93">
        <v>662.433</v>
      </c>
      <c r="V42" s="93">
        <v>698.07</v>
      </c>
      <c r="W42" s="247">
        <v>681.128</v>
      </c>
      <c r="X42" s="247">
        <v>671.343</v>
      </c>
      <c r="Y42" s="247">
        <v>683.675</v>
      </c>
      <c r="Z42" s="72">
        <v>693.541</v>
      </c>
    </row>
    <row r="43" spans="1:26" ht="12.75">
      <c r="A43" s="21" t="s">
        <v>1251</v>
      </c>
      <c r="B43" s="11">
        <v>44039</v>
      </c>
      <c r="C43" s="198">
        <v>42474</v>
      </c>
      <c r="D43" s="198">
        <v>40987</v>
      </c>
      <c r="E43" s="198">
        <v>39596</v>
      </c>
      <c r="F43" s="198">
        <v>37056</v>
      </c>
      <c r="G43" s="198">
        <v>35900</v>
      </c>
      <c r="H43" s="198">
        <v>33186</v>
      </c>
      <c r="I43" s="198">
        <v>30758</v>
      </c>
      <c r="J43" s="198">
        <v>29877</v>
      </c>
      <c r="K43" s="198">
        <v>28899</v>
      </c>
      <c r="L43" s="198">
        <v>27652</v>
      </c>
      <c r="M43" s="198">
        <v>26777</v>
      </c>
      <c r="N43" s="198">
        <v>25369</v>
      </c>
      <c r="O43" s="198">
        <v>23652</v>
      </c>
      <c r="P43" s="198">
        <v>21610</v>
      </c>
      <c r="Q43" s="198">
        <v>20395</v>
      </c>
      <c r="R43" s="198">
        <v>19532</v>
      </c>
      <c r="S43" s="198">
        <v>18560</v>
      </c>
      <c r="T43" s="198">
        <v>18288</v>
      </c>
      <c r="U43" s="93">
        <v>18071</v>
      </c>
      <c r="V43" s="93">
        <v>18137</v>
      </c>
      <c r="W43" s="247">
        <v>17501.409</v>
      </c>
      <c r="X43" s="247">
        <v>17217.129</v>
      </c>
      <c r="Y43" s="247">
        <v>17127.307</v>
      </c>
      <c r="Z43" s="72">
        <v>16974.014</v>
      </c>
    </row>
    <row r="44" spans="1:26" ht="12.75">
      <c r="A44" s="21" t="s">
        <v>1252</v>
      </c>
      <c r="B44" s="11">
        <v>14688</v>
      </c>
      <c r="C44" s="198">
        <v>13026</v>
      </c>
      <c r="D44" s="198">
        <v>13498</v>
      </c>
      <c r="E44" s="198">
        <v>16948</v>
      </c>
      <c r="F44" s="198">
        <v>17383</v>
      </c>
      <c r="G44" s="198">
        <v>17766</v>
      </c>
      <c r="H44" s="198">
        <v>17779</v>
      </c>
      <c r="I44" s="198">
        <v>18565</v>
      </c>
      <c r="J44" s="198">
        <v>17584</v>
      </c>
      <c r="K44" s="198">
        <v>18042</v>
      </c>
      <c r="L44" s="198">
        <v>17483</v>
      </c>
      <c r="M44" s="198">
        <v>16311</v>
      </c>
      <c r="N44" s="198">
        <v>16334</v>
      </c>
      <c r="O44" s="198">
        <v>16010</v>
      </c>
      <c r="P44" s="198">
        <v>14895</v>
      </c>
      <c r="Q44" s="198">
        <v>13859</v>
      </c>
      <c r="R44" s="198">
        <v>13612</v>
      </c>
      <c r="S44" s="198">
        <v>13732</v>
      </c>
      <c r="T44" s="93">
        <v>13972</v>
      </c>
      <c r="U44" s="93">
        <v>14660</v>
      </c>
      <c r="V44" s="93">
        <v>13991</v>
      </c>
      <c r="W44" s="247">
        <v>13999.17</v>
      </c>
      <c r="X44" s="247">
        <v>12537.58</v>
      </c>
      <c r="Y44" s="247">
        <v>12416.345</v>
      </c>
      <c r="Z44" s="72">
        <v>11858.758</v>
      </c>
    </row>
    <row r="45" spans="1:25" ht="25.5">
      <c r="A45" s="17" t="s">
        <v>1253</v>
      </c>
      <c r="B45" s="11"/>
      <c r="C45" s="198"/>
      <c r="D45" s="198"/>
      <c r="E45" s="198"/>
      <c r="F45" s="198"/>
      <c r="G45" s="198"/>
      <c r="H45" s="198"/>
      <c r="I45" s="198"/>
      <c r="J45" s="198"/>
      <c r="K45" s="198"/>
      <c r="L45" s="198"/>
      <c r="M45" s="198"/>
      <c r="N45" s="198"/>
      <c r="O45" s="198"/>
      <c r="P45" s="198"/>
      <c r="Q45" s="198"/>
      <c r="R45" s="198"/>
      <c r="S45" s="198"/>
      <c r="T45" s="93"/>
      <c r="U45" s="93"/>
      <c r="V45" s="93"/>
      <c r="W45" s="48"/>
      <c r="Y45" s="48"/>
    </row>
    <row r="46" spans="1:26" ht="12.75">
      <c r="A46" s="21" t="s">
        <v>1254</v>
      </c>
      <c r="B46" s="23">
        <v>89.1</v>
      </c>
      <c r="C46" s="20">
        <v>106.85531</v>
      </c>
      <c r="D46" s="20">
        <v>99.09352</v>
      </c>
      <c r="E46" s="20">
        <v>81.29728</v>
      </c>
      <c r="F46" s="20">
        <v>63.40558000000001</v>
      </c>
      <c r="G46" s="20">
        <v>69.194712</v>
      </c>
      <c r="H46" s="20">
        <v>88.461084</v>
      </c>
      <c r="I46" s="20">
        <v>47.770939</v>
      </c>
      <c r="J46" s="20">
        <v>54.637428</v>
      </c>
      <c r="K46" s="20">
        <v>65.420037</v>
      </c>
      <c r="L46" s="20">
        <v>85.084126</v>
      </c>
      <c r="M46" s="20">
        <v>86.478864</v>
      </c>
      <c r="N46" s="20">
        <v>66.96208100000001</v>
      </c>
      <c r="O46" s="20">
        <v>77.831879</v>
      </c>
      <c r="P46" s="20">
        <v>77.803247</v>
      </c>
      <c r="Q46" s="20">
        <v>78.227189</v>
      </c>
      <c r="R46" s="20">
        <v>81.471593</v>
      </c>
      <c r="S46" s="20">
        <v>108.17903000000001</v>
      </c>
      <c r="T46" s="23">
        <v>97.110958</v>
      </c>
      <c r="U46" s="23">
        <v>60.959555099999996</v>
      </c>
      <c r="V46" s="23">
        <v>94.21287</v>
      </c>
      <c r="W46" s="23">
        <v>70.9080889</v>
      </c>
      <c r="X46" s="22">
        <v>92.3847902</v>
      </c>
      <c r="Y46" s="22">
        <v>105.315049</v>
      </c>
      <c r="Z46" s="18">
        <v>104.78604490000001</v>
      </c>
    </row>
    <row r="47" spans="1:26" ht="12.75">
      <c r="A47" s="21" t="s">
        <v>1255</v>
      </c>
      <c r="B47" s="11">
        <v>102</v>
      </c>
      <c r="C47" s="198">
        <v>77.94</v>
      </c>
      <c r="D47" s="198">
        <v>58.18</v>
      </c>
      <c r="E47" s="198">
        <v>54.1</v>
      </c>
      <c r="F47" s="198">
        <v>68.69</v>
      </c>
      <c r="G47" s="198">
        <v>58.959</v>
      </c>
      <c r="H47" s="198">
        <v>23.303</v>
      </c>
      <c r="I47" s="198">
        <v>33.697</v>
      </c>
      <c r="J47" s="198">
        <v>23.704</v>
      </c>
      <c r="K47" s="198">
        <v>51.175</v>
      </c>
      <c r="L47" s="198">
        <v>58.003</v>
      </c>
      <c r="M47" s="198">
        <v>37.73</v>
      </c>
      <c r="N47" s="198">
        <v>55.291</v>
      </c>
      <c r="O47" s="198">
        <v>57.791</v>
      </c>
      <c r="P47" s="198">
        <v>55.888</v>
      </c>
      <c r="Q47" s="198">
        <v>36.106</v>
      </c>
      <c r="R47" s="198">
        <v>47.489</v>
      </c>
      <c r="S47" s="198">
        <v>52.48</v>
      </c>
      <c r="T47" s="93">
        <v>52.2642</v>
      </c>
      <c r="U47" s="93">
        <v>35.220299999999995</v>
      </c>
      <c r="V47" s="93">
        <v>43.498</v>
      </c>
      <c r="W47" s="252">
        <v>46.0537</v>
      </c>
      <c r="X47" s="93">
        <v>39.038799999999995</v>
      </c>
      <c r="Y47" s="100">
        <v>37.178</v>
      </c>
      <c r="Z47" s="72">
        <v>45.2253</v>
      </c>
    </row>
    <row r="48" spans="1:26" ht="12.75">
      <c r="A48" s="21" t="s">
        <v>1256</v>
      </c>
      <c r="B48" s="23">
        <v>24.3</v>
      </c>
      <c r="C48" s="20">
        <v>25.5477</v>
      </c>
      <c r="D48" s="20">
        <v>25.46791</v>
      </c>
      <c r="E48" s="20">
        <v>13.945540000000001</v>
      </c>
      <c r="F48" s="20">
        <v>19.07156</v>
      </c>
      <c r="G48" s="20">
        <v>16.165349</v>
      </c>
      <c r="H48" s="20">
        <v>13.878828</v>
      </c>
      <c r="I48" s="20">
        <v>10.796182</v>
      </c>
      <c r="J48" s="20">
        <v>15.225912</v>
      </c>
      <c r="K48" s="20">
        <v>14.050869</v>
      </c>
      <c r="L48" s="20">
        <v>14.552677</v>
      </c>
      <c r="M48" s="20">
        <v>15.658832</v>
      </c>
      <c r="N48" s="20">
        <v>19.355316000000002</v>
      </c>
      <c r="O48" s="20">
        <v>21.80939</v>
      </c>
      <c r="P48" s="20">
        <v>21.275534</v>
      </c>
      <c r="Q48" s="20">
        <v>30.672874</v>
      </c>
      <c r="R48" s="20">
        <v>28.836189</v>
      </c>
      <c r="S48" s="20">
        <v>28.995279999999998</v>
      </c>
      <c r="T48" s="23">
        <v>24.8920238</v>
      </c>
      <c r="U48" s="23">
        <v>22.2559385</v>
      </c>
      <c r="V48" s="23">
        <v>47.64327</v>
      </c>
      <c r="W48" s="22">
        <v>45.0568518</v>
      </c>
      <c r="X48" s="22">
        <v>39.321161399999994</v>
      </c>
      <c r="Y48" s="22">
        <v>33.513368</v>
      </c>
      <c r="Z48" s="18">
        <v>39.0305054</v>
      </c>
    </row>
    <row r="49" spans="1:26" ht="12.75">
      <c r="A49" s="21" t="s">
        <v>1257</v>
      </c>
      <c r="B49" s="23">
        <v>3.8</v>
      </c>
      <c r="C49" s="20">
        <v>3.9</v>
      </c>
      <c r="D49" s="20">
        <v>3.5</v>
      </c>
      <c r="E49" s="20">
        <v>3.2</v>
      </c>
      <c r="F49" s="20">
        <v>4.7</v>
      </c>
      <c r="G49" s="20">
        <v>3.2</v>
      </c>
      <c r="H49" s="20">
        <v>3.3</v>
      </c>
      <c r="I49" s="20">
        <v>3.4</v>
      </c>
      <c r="J49" s="20">
        <v>4.7</v>
      </c>
      <c r="K49" s="20">
        <v>4.5</v>
      </c>
      <c r="L49" s="20">
        <v>3.2</v>
      </c>
      <c r="M49" s="20">
        <v>4.3</v>
      </c>
      <c r="N49" s="20">
        <v>5.6</v>
      </c>
      <c r="O49" s="20">
        <v>5.7</v>
      </c>
      <c r="P49" s="20">
        <v>7.6</v>
      </c>
      <c r="Q49" s="20">
        <v>8.2</v>
      </c>
      <c r="R49" s="20">
        <v>7</v>
      </c>
      <c r="S49" s="20">
        <v>9</v>
      </c>
      <c r="T49" s="23">
        <v>8.2</v>
      </c>
      <c r="U49" s="23">
        <v>7.5</v>
      </c>
      <c r="V49" s="23">
        <v>12.219378920999999</v>
      </c>
      <c r="W49" s="22">
        <v>10.562584938</v>
      </c>
      <c r="X49" s="22">
        <v>13.137116406</v>
      </c>
      <c r="Y49" s="22">
        <v>12.859019997999999</v>
      </c>
      <c r="Z49" s="18">
        <v>13.837400700000002</v>
      </c>
    </row>
    <row r="50" spans="1:26" ht="12.75">
      <c r="A50" s="24" t="s">
        <v>1258</v>
      </c>
      <c r="B50" s="23">
        <v>2.9</v>
      </c>
      <c r="C50" s="20">
        <v>3.10977</v>
      </c>
      <c r="D50" s="20">
        <v>2.76506</v>
      </c>
      <c r="E50" s="20">
        <v>2.55338</v>
      </c>
      <c r="F50" s="20">
        <v>4.19957</v>
      </c>
      <c r="G50" s="20">
        <v>2.762698</v>
      </c>
      <c r="H50" s="20">
        <v>2.828851</v>
      </c>
      <c r="I50" s="20">
        <v>2.992779</v>
      </c>
      <c r="J50" s="20">
        <v>4.149333</v>
      </c>
      <c r="K50" s="20">
        <v>3.9185489999999996</v>
      </c>
      <c r="L50" s="20">
        <v>2.682194</v>
      </c>
      <c r="M50" s="20">
        <v>3.688386</v>
      </c>
      <c r="N50" s="20">
        <v>4.886995</v>
      </c>
      <c r="O50" s="20">
        <v>4.810257</v>
      </c>
      <c r="P50" s="20">
        <v>6.469567</v>
      </c>
      <c r="Q50" s="20">
        <v>6.743376</v>
      </c>
      <c r="R50" s="20">
        <v>5.671389</v>
      </c>
      <c r="S50" s="20">
        <v>7.350239999999999</v>
      </c>
      <c r="T50" s="23">
        <v>6.454324300000001</v>
      </c>
      <c r="U50" s="23">
        <v>5.3448207000000005</v>
      </c>
      <c r="V50" s="23">
        <v>9.062021776000002</v>
      </c>
      <c r="W50" s="22">
        <v>7.494542227</v>
      </c>
      <c r="X50" s="22">
        <v>9.842355625</v>
      </c>
      <c r="Y50" s="22">
        <v>8.475346100000001</v>
      </c>
      <c r="Z50" s="18">
        <v>9.2802959</v>
      </c>
    </row>
    <row r="51" spans="1:26" ht="12.75">
      <c r="A51" s="21" t="s">
        <v>1259</v>
      </c>
      <c r="B51" s="23">
        <v>34.3</v>
      </c>
      <c r="C51" s="20">
        <v>38.329660000000004</v>
      </c>
      <c r="D51" s="20">
        <v>37.65037</v>
      </c>
      <c r="E51" s="20">
        <v>33.82762</v>
      </c>
      <c r="F51" s="20">
        <v>39.90913</v>
      </c>
      <c r="G51" s="20">
        <v>37.618541</v>
      </c>
      <c r="H51" s="20">
        <v>35.137578000000005</v>
      </c>
      <c r="I51" s="20">
        <v>28.953172</v>
      </c>
      <c r="J51" s="20">
        <v>27.997730999999998</v>
      </c>
      <c r="K51" s="20">
        <v>29.464801</v>
      </c>
      <c r="L51" s="20">
        <v>29.49881</v>
      </c>
      <c r="M51" s="20">
        <v>26.922502</v>
      </c>
      <c r="N51" s="20">
        <v>29.358473999999998</v>
      </c>
      <c r="O51" s="20">
        <v>27.876246999999996</v>
      </c>
      <c r="P51" s="20">
        <v>28.136991</v>
      </c>
      <c r="Q51" s="20">
        <v>28.259734</v>
      </c>
      <c r="R51" s="20">
        <v>27.195248</v>
      </c>
      <c r="S51" s="20">
        <v>28.846359999999997</v>
      </c>
      <c r="T51" s="23">
        <v>31.133958000000003</v>
      </c>
      <c r="U51" s="23">
        <v>21.1405389</v>
      </c>
      <c r="V51" s="23">
        <v>32.68147</v>
      </c>
      <c r="W51" s="22">
        <v>29.532529499999995</v>
      </c>
      <c r="X51" s="22">
        <v>30.199126</v>
      </c>
      <c r="Y51" s="22">
        <v>31.501354</v>
      </c>
      <c r="Z51" s="18">
        <v>33.6457994</v>
      </c>
    </row>
    <row r="52" spans="1:26" ht="12.75">
      <c r="A52" s="21" t="s">
        <v>1260</v>
      </c>
      <c r="B52" s="23">
        <v>10.4</v>
      </c>
      <c r="C52" s="20">
        <v>10.017629999999999</v>
      </c>
      <c r="D52" s="20">
        <v>9.82693</v>
      </c>
      <c r="E52" s="20">
        <v>9.62128</v>
      </c>
      <c r="F52" s="20">
        <v>11.275360000000001</v>
      </c>
      <c r="G52" s="20">
        <v>10.317144</v>
      </c>
      <c r="H52" s="20">
        <v>10.629715</v>
      </c>
      <c r="I52" s="20">
        <v>9.746194000000001</v>
      </c>
      <c r="J52" s="20">
        <v>11.010477999999999</v>
      </c>
      <c r="K52" s="20">
        <v>10.821821</v>
      </c>
      <c r="L52" s="20">
        <v>11.168975999999999</v>
      </c>
      <c r="M52" s="20">
        <v>10.664709</v>
      </c>
      <c r="N52" s="20">
        <v>11.738897999999999</v>
      </c>
      <c r="O52" s="20">
        <v>11.213636</v>
      </c>
      <c r="P52" s="20">
        <v>11.348342</v>
      </c>
      <c r="Q52" s="20">
        <v>11.369759</v>
      </c>
      <c r="R52" s="20">
        <v>11.508901</v>
      </c>
      <c r="S52" s="20">
        <v>12.96037</v>
      </c>
      <c r="T52" s="23">
        <v>13.40153</v>
      </c>
      <c r="U52" s="23">
        <v>12.1261233</v>
      </c>
      <c r="V52" s="23">
        <v>14.69617</v>
      </c>
      <c r="W52" s="22">
        <v>14.625706000000001</v>
      </c>
      <c r="X52" s="22">
        <v>14.6894431</v>
      </c>
      <c r="Y52" s="22">
        <v>15.457812</v>
      </c>
      <c r="Z52" s="18">
        <v>16.11119</v>
      </c>
    </row>
    <row r="53" spans="1:24" ht="38.25">
      <c r="A53" s="17" t="s">
        <v>1261</v>
      </c>
      <c r="B53" s="116"/>
      <c r="C53" s="116"/>
      <c r="D53" s="116"/>
      <c r="E53" s="116"/>
      <c r="F53" s="116"/>
      <c r="G53" s="116"/>
      <c r="H53" s="116"/>
      <c r="I53" s="116"/>
      <c r="J53" s="116"/>
      <c r="K53" s="116"/>
      <c r="L53" s="116"/>
      <c r="M53" s="116"/>
      <c r="N53" s="116"/>
      <c r="O53" s="116"/>
      <c r="P53" s="116"/>
      <c r="Q53" s="116"/>
      <c r="R53" s="116"/>
      <c r="S53" s="116"/>
      <c r="T53" s="116"/>
      <c r="U53" s="116"/>
      <c r="V53" s="116"/>
      <c r="X53" s="48"/>
    </row>
    <row r="54" spans="1:26" ht="15" customHeight="1">
      <c r="A54" s="21" t="s">
        <v>1242</v>
      </c>
      <c r="B54" s="11">
        <v>15.1</v>
      </c>
      <c r="C54" s="20">
        <v>18</v>
      </c>
      <c r="D54" s="20">
        <v>17.1</v>
      </c>
      <c r="E54" s="20">
        <v>15.3</v>
      </c>
      <c r="F54" s="20">
        <v>13.1</v>
      </c>
      <c r="G54" s="20">
        <v>14.9</v>
      </c>
      <c r="H54" s="20">
        <v>17.8</v>
      </c>
      <c r="I54" s="20">
        <v>12.9</v>
      </c>
      <c r="J54" s="20">
        <v>14.4</v>
      </c>
      <c r="K54" s="20">
        <v>15.6</v>
      </c>
      <c r="L54" s="20">
        <v>19.4</v>
      </c>
      <c r="M54" s="20">
        <v>19.6</v>
      </c>
      <c r="N54" s="20">
        <v>17.8</v>
      </c>
      <c r="O54" s="20">
        <v>18.8</v>
      </c>
      <c r="P54" s="20">
        <v>18.5</v>
      </c>
      <c r="Q54" s="20">
        <v>18.9</v>
      </c>
      <c r="R54" s="20">
        <v>19.8</v>
      </c>
      <c r="S54" s="20">
        <v>23.8</v>
      </c>
      <c r="T54" s="11">
        <v>22.7</v>
      </c>
      <c r="U54" s="11">
        <v>18.3</v>
      </c>
      <c r="V54" s="23">
        <v>22.4</v>
      </c>
      <c r="W54" s="253">
        <v>18.3</v>
      </c>
      <c r="X54" s="253">
        <v>22</v>
      </c>
      <c r="Y54" s="22">
        <v>24.1</v>
      </c>
      <c r="Z54" s="18">
        <v>23.7</v>
      </c>
    </row>
    <row r="55" spans="1:26" ht="12.75">
      <c r="A55" s="21" t="s">
        <v>1262</v>
      </c>
      <c r="B55" s="11">
        <v>3.5</v>
      </c>
      <c r="C55" s="20">
        <v>3.1</v>
      </c>
      <c r="D55" s="20">
        <v>3.8</v>
      </c>
      <c r="E55" s="20">
        <v>4.4</v>
      </c>
      <c r="F55" s="20">
        <v>4.4</v>
      </c>
      <c r="G55" s="20">
        <v>4.3</v>
      </c>
      <c r="H55" s="20">
        <v>2.5</v>
      </c>
      <c r="I55" s="20">
        <v>4.3</v>
      </c>
      <c r="J55" s="20">
        <v>3.6</v>
      </c>
      <c r="K55" s="20">
        <v>5.5</v>
      </c>
      <c r="L55" s="20">
        <v>5</v>
      </c>
      <c r="M55" s="20">
        <v>4.7</v>
      </c>
      <c r="N55" s="20">
        <v>6.6</v>
      </c>
      <c r="O55" s="20">
        <v>5.8</v>
      </c>
      <c r="P55" s="20">
        <v>6.3</v>
      </c>
      <c r="Q55" s="20">
        <v>6.1</v>
      </c>
      <c r="R55" s="20">
        <v>7.2</v>
      </c>
      <c r="S55" s="20">
        <v>7.8</v>
      </c>
      <c r="T55" s="11">
        <v>8.2</v>
      </c>
      <c r="U55" s="11">
        <v>8.2</v>
      </c>
      <c r="V55" s="23">
        <v>9</v>
      </c>
      <c r="W55" s="253">
        <v>9.2</v>
      </c>
      <c r="X55" s="253">
        <v>8.5</v>
      </c>
      <c r="Y55" s="22">
        <v>9</v>
      </c>
      <c r="Z55" s="18">
        <v>9.1</v>
      </c>
    </row>
    <row r="56" spans="1:26" ht="12.75">
      <c r="A56" s="21" t="s">
        <v>1256</v>
      </c>
      <c r="B56" s="11">
        <v>178</v>
      </c>
      <c r="C56" s="198">
        <v>192</v>
      </c>
      <c r="D56" s="198">
        <v>199</v>
      </c>
      <c r="E56" s="198">
        <v>136</v>
      </c>
      <c r="F56" s="198">
        <v>188</v>
      </c>
      <c r="G56" s="198">
        <v>174</v>
      </c>
      <c r="H56" s="198">
        <v>186</v>
      </c>
      <c r="I56" s="198">
        <v>153</v>
      </c>
      <c r="J56" s="198">
        <v>185</v>
      </c>
      <c r="K56" s="198">
        <v>188.3</v>
      </c>
      <c r="L56" s="198">
        <v>198.9</v>
      </c>
      <c r="M56" s="198">
        <v>219.2</v>
      </c>
      <c r="N56" s="198">
        <v>227.2</v>
      </c>
      <c r="O56" s="198">
        <v>276.5</v>
      </c>
      <c r="P56" s="198">
        <v>282.3</v>
      </c>
      <c r="Q56" s="198">
        <v>325.4</v>
      </c>
      <c r="R56" s="198">
        <v>292</v>
      </c>
      <c r="S56" s="198">
        <v>362.4</v>
      </c>
      <c r="T56" s="11">
        <v>323</v>
      </c>
      <c r="U56" s="93">
        <v>240.7</v>
      </c>
      <c r="V56" s="93">
        <v>391.7</v>
      </c>
      <c r="W56" s="249">
        <v>408.9</v>
      </c>
      <c r="X56" s="249">
        <v>442.1</v>
      </c>
      <c r="Y56" s="100">
        <v>370.1</v>
      </c>
      <c r="Z56" s="72">
        <v>387.8</v>
      </c>
    </row>
    <row r="57" spans="1:26" ht="12.75">
      <c r="A57" s="21" t="s">
        <v>1263</v>
      </c>
      <c r="B57" s="23">
        <v>10.9</v>
      </c>
      <c r="C57" s="20">
        <v>10.7</v>
      </c>
      <c r="D57" s="20">
        <v>9.7</v>
      </c>
      <c r="E57" s="20">
        <v>8.4</v>
      </c>
      <c r="F57" s="20">
        <v>10</v>
      </c>
      <c r="G57" s="20">
        <v>7.9</v>
      </c>
      <c r="H57" s="20">
        <v>8.5</v>
      </c>
      <c r="I57" s="20">
        <v>8.3</v>
      </c>
      <c r="J57" s="20">
        <v>8.2</v>
      </c>
      <c r="K57" s="20">
        <v>8.9</v>
      </c>
      <c r="L57" s="20">
        <v>7.9</v>
      </c>
      <c r="M57" s="20">
        <v>9.8</v>
      </c>
      <c r="N57" s="20">
        <v>9.9</v>
      </c>
      <c r="O57" s="20">
        <v>10.2</v>
      </c>
      <c r="P57" s="20">
        <v>11.7</v>
      </c>
      <c r="Q57" s="20">
        <v>11.2</v>
      </c>
      <c r="R57" s="20">
        <v>11</v>
      </c>
      <c r="S57" s="20">
        <v>12</v>
      </c>
      <c r="T57" s="23">
        <v>11.5</v>
      </c>
      <c r="U57" s="23">
        <v>9.9</v>
      </c>
      <c r="V57" s="23">
        <v>12.38</v>
      </c>
      <c r="W57" s="253">
        <v>11.44</v>
      </c>
      <c r="X57" s="253">
        <v>13.3</v>
      </c>
      <c r="Y57" s="22">
        <v>12.4</v>
      </c>
      <c r="Z57" s="18">
        <v>12.9</v>
      </c>
    </row>
    <row r="58" spans="1:26" ht="12.75">
      <c r="A58" s="24" t="s">
        <v>1258</v>
      </c>
      <c r="B58" s="11">
        <v>11.8</v>
      </c>
      <c r="C58" s="20">
        <v>11.6</v>
      </c>
      <c r="D58" s="20">
        <v>10</v>
      </c>
      <c r="E58" s="20">
        <v>8.4</v>
      </c>
      <c r="F58" s="20">
        <v>10.6</v>
      </c>
      <c r="G58" s="20">
        <v>8.1</v>
      </c>
      <c r="H58" s="20">
        <v>8.6</v>
      </c>
      <c r="I58" s="20">
        <v>8.4</v>
      </c>
      <c r="J58" s="20">
        <v>8.3</v>
      </c>
      <c r="K58" s="20">
        <v>9</v>
      </c>
      <c r="L58" s="20">
        <v>7.8</v>
      </c>
      <c r="M58" s="20">
        <v>9.7</v>
      </c>
      <c r="N58" s="20">
        <v>10</v>
      </c>
      <c r="O58" s="20">
        <v>10.2</v>
      </c>
      <c r="P58" s="20">
        <v>11.9</v>
      </c>
      <c r="Q58" s="20">
        <v>11.4</v>
      </c>
      <c r="R58" s="20">
        <v>11.3</v>
      </c>
      <c r="S58" s="20">
        <v>12.3</v>
      </c>
      <c r="T58" s="11">
        <v>11.5</v>
      </c>
      <c r="U58" s="11">
        <v>9.6</v>
      </c>
      <c r="V58" s="23">
        <v>12.5</v>
      </c>
      <c r="W58" s="253">
        <v>12.17</v>
      </c>
      <c r="X58" s="253">
        <v>14.5</v>
      </c>
      <c r="Y58" s="22">
        <v>13.1</v>
      </c>
      <c r="Z58" s="18">
        <v>14.2</v>
      </c>
    </row>
    <row r="59" spans="1:26" ht="12.75">
      <c r="A59" s="21" t="s">
        <v>1259</v>
      </c>
      <c r="B59" s="11">
        <v>109</v>
      </c>
      <c r="C59" s="198">
        <v>114</v>
      </c>
      <c r="D59" s="198">
        <v>109</v>
      </c>
      <c r="E59" s="198">
        <v>103</v>
      </c>
      <c r="F59" s="198">
        <v>118</v>
      </c>
      <c r="G59" s="198">
        <v>114</v>
      </c>
      <c r="H59" s="198">
        <v>111</v>
      </c>
      <c r="I59" s="198">
        <v>97</v>
      </c>
      <c r="J59" s="198">
        <v>96.526</v>
      </c>
      <c r="K59" s="198">
        <v>104.698</v>
      </c>
      <c r="L59" s="198">
        <v>108.412</v>
      </c>
      <c r="M59" s="198">
        <v>102.758</v>
      </c>
      <c r="N59" s="198">
        <v>116.696</v>
      </c>
      <c r="O59" s="198">
        <v>115.989</v>
      </c>
      <c r="P59" s="198">
        <v>123.809</v>
      </c>
      <c r="Q59" s="198">
        <v>133.298</v>
      </c>
      <c r="R59" s="198">
        <v>131.981</v>
      </c>
      <c r="S59" s="198">
        <v>137.5</v>
      </c>
      <c r="T59" s="11">
        <v>143</v>
      </c>
      <c r="U59" s="93">
        <v>100.2</v>
      </c>
      <c r="V59" s="93">
        <v>148.4</v>
      </c>
      <c r="W59" s="249">
        <v>134.4</v>
      </c>
      <c r="X59" s="249">
        <v>144.6</v>
      </c>
      <c r="Y59" s="100">
        <v>149.6</v>
      </c>
      <c r="Z59" s="72">
        <v>159.1</v>
      </c>
    </row>
    <row r="60" spans="1:26" ht="12.75">
      <c r="A60" s="21" t="s">
        <v>1260</v>
      </c>
      <c r="B60" s="11">
        <v>156</v>
      </c>
      <c r="C60" s="198">
        <v>145</v>
      </c>
      <c r="D60" s="198">
        <v>141</v>
      </c>
      <c r="E60" s="198">
        <v>134</v>
      </c>
      <c r="F60" s="198">
        <v>148</v>
      </c>
      <c r="G60" s="198">
        <v>143</v>
      </c>
      <c r="H60" s="198">
        <v>147</v>
      </c>
      <c r="I60" s="198">
        <v>141</v>
      </c>
      <c r="J60" s="198">
        <v>146.57</v>
      </c>
      <c r="K60" s="198">
        <v>143.251</v>
      </c>
      <c r="L60" s="198">
        <v>150.907</v>
      </c>
      <c r="M60" s="198">
        <v>148.154</v>
      </c>
      <c r="N60" s="198">
        <v>163</v>
      </c>
      <c r="O60" s="198">
        <v>161.603</v>
      </c>
      <c r="P60" s="198">
        <v>170.043</v>
      </c>
      <c r="Q60" s="198">
        <v>172.559</v>
      </c>
      <c r="R60" s="198">
        <v>178.752</v>
      </c>
      <c r="S60" s="198">
        <v>196.2</v>
      </c>
      <c r="T60" s="11">
        <v>199</v>
      </c>
      <c r="U60" s="93">
        <v>180.3</v>
      </c>
      <c r="V60" s="93">
        <v>208.1</v>
      </c>
      <c r="W60" s="249">
        <v>210.9</v>
      </c>
      <c r="X60" s="249">
        <v>213.9</v>
      </c>
      <c r="Y60" s="100">
        <v>217.8</v>
      </c>
      <c r="Z60" s="72">
        <v>225.1</v>
      </c>
    </row>
    <row r="61" spans="1:26" ht="25.5">
      <c r="A61" s="31" t="s">
        <v>1264</v>
      </c>
      <c r="B61" s="93">
        <v>872.2</v>
      </c>
      <c r="C61" s="93">
        <v>880.4</v>
      </c>
      <c r="D61" s="93">
        <v>890.7</v>
      </c>
      <c r="E61" s="93">
        <v>927.4</v>
      </c>
      <c r="F61" s="93">
        <v>944.3</v>
      </c>
      <c r="G61" s="93">
        <v>910.48</v>
      </c>
      <c r="H61" s="93">
        <v>872.44</v>
      </c>
      <c r="I61" s="93">
        <v>828.38</v>
      </c>
      <c r="J61" s="93">
        <v>791.67</v>
      </c>
      <c r="K61" s="93">
        <v>767.36</v>
      </c>
      <c r="L61" s="93">
        <v>740.06</v>
      </c>
      <c r="M61" s="93">
        <v>698.02</v>
      </c>
      <c r="N61" s="93">
        <v>669.72</v>
      </c>
      <c r="O61" s="93">
        <v>631.87</v>
      </c>
      <c r="P61" s="93">
        <v>598</v>
      </c>
      <c r="Q61" s="93">
        <v>551.577</v>
      </c>
      <c r="R61" s="93">
        <v>538.273</v>
      </c>
      <c r="S61" s="93">
        <v>533.501</v>
      </c>
      <c r="T61" s="93">
        <v>528.8215</v>
      </c>
      <c r="U61" s="93">
        <v>518.4923</v>
      </c>
      <c r="V61" s="93">
        <v>514.8164</v>
      </c>
      <c r="W61" s="249">
        <v>507</v>
      </c>
      <c r="X61" s="254">
        <v>502.199</v>
      </c>
      <c r="Y61" s="254">
        <v>513.644</v>
      </c>
      <c r="Z61" s="72">
        <v>511.7</v>
      </c>
    </row>
    <row r="62" spans="1:26" ht="25.5">
      <c r="A62" s="31" t="s">
        <v>1265</v>
      </c>
      <c r="B62" s="198">
        <v>136</v>
      </c>
      <c r="C62" s="198">
        <v>126.8</v>
      </c>
      <c r="D62" s="198">
        <v>117.8</v>
      </c>
      <c r="E62" s="198">
        <v>102.9</v>
      </c>
      <c r="F62" s="198">
        <v>89.5</v>
      </c>
      <c r="G62" s="198">
        <v>83.97</v>
      </c>
      <c r="H62" s="198">
        <v>79.54</v>
      </c>
      <c r="I62" s="198">
        <v>71.85</v>
      </c>
      <c r="J62" s="198">
        <v>70.66</v>
      </c>
      <c r="K62" s="198">
        <v>71.01</v>
      </c>
      <c r="L62" s="198">
        <v>69.42</v>
      </c>
      <c r="M62" s="198">
        <v>66.98</v>
      </c>
      <c r="N62" s="198">
        <v>68.96</v>
      </c>
      <c r="O62" s="198">
        <v>71.11</v>
      </c>
      <c r="P62" s="198">
        <v>69.53</v>
      </c>
      <c r="Q62" s="198">
        <v>61.52</v>
      </c>
      <c r="R62" s="198">
        <v>62.4748</v>
      </c>
      <c r="S62" s="198">
        <v>65.307</v>
      </c>
      <c r="T62" s="198">
        <v>65.30550000000001</v>
      </c>
      <c r="U62" s="198">
        <v>62.1866</v>
      </c>
      <c r="V62" s="198">
        <v>62.962</v>
      </c>
      <c r="W62" s="249">
        <v>62</v>
      </c>
      <c r="X62" s="254">
        <v>62.351</v>
      </c>
      <c r="Y62" s="254">
        <v>86.474</v>
      </c>
      <c r="Z62" s="72">
        <v>85.1</v>
      </c>
    </row>
    <row r="63" spans="1:26" ht="25.5">
      <c r="A63" s="31" t="s">
        <v>1266</v>
      </c>
      <c r="B63" s="198">
        <v>2203.47</v>
      </c>
      <c r="C63" s="198">
        <v>2839.64</v>
      </c>
      <c r="D63" s="198">
        <v>2725.77</v>
      </c>
      <c r="E63" s="198">
        <v>2094.12</v>
      </c>
      <c r="F63" s="198">
        <v>2220.77</v>
      </c>
      <c r="G63" s="198">
        <v>3011.989</v>
      </c>
      <c r="H63" s="198">
        <v>2654.9880000000003</v>
      </c>
      <c r="I63" s="198">
        <v>2173.8</v>
      </c>
      <c r="J63" s="198">
        <v>1881.648</v>
      </c>
      <c r="K63" s="198">
        <v>2690.01</v>
      </c>
      <c r="L63" s="198">
        <v>2378.438</v>
      </c>
      <c r="M63" s="198">
        <v>2644.309</v>
      </c>
      <c r="N63" s="198">
        <v>2444.6169999999997</v>
      </c>
      <c r="O63" s="198">
        <v>2537.192</v>
      </c>
      <c r="P63" s="198">
        <v>2403.784</v>
      </c>
      <c r="Q63" s="198">
        <v>1940.1490000000001</v>
      </c>
      <c r="R63" s="198">
        <v>2503.339</v>
      </c>
      <c r="S63" s="198">
        <v>2400.61</v>
      </c>
      <c r="T63" s="198">
        <v>2768.0296</v>
      </c>
      <c r="U63" s="72">
        <v>2148.8733</v>
      </c>
      <c r="V63" s="93">
        <v>2514.35</v>
      </c>
      <c r="W63" s="249">
        <v>2664</v>
      </c>
      <c r="X63" s="254">
        <v>2941.5468</v>
      </c>
      <c r="Y63" s="254">
        <v>2995.5815</v>
      </c>
      <c r="Z63" s="72">
        <v>2903.3</v>
      </c>
    </row>
    <row r="64" spans="1:26" ht="25.5">
      <c r="A64" s="31" t="s">
        <v>1267</v>
      </c>
      <c r="B64" s="93">
        <v>543.3</v>
      </c>
      <c r="C64" s="198">
        <v>529.26</v>
      </c>
      <c r="D64" s="198">
        <v>467.48</v>
      </c>
      <c r="E64" s="198">
        <v>310.55</v>
      </c>
      <c r="F64" s="198">
        <v>300.56</v>
      </c>
      <c r="G64" s="198">
        <v>345.99899999999997</v>
      </c>
      <c r="H64" s="198">
        <v>279.767</v>
      </c>
      <c r="I64" s="198">
        <v>192.334</v>
      </c>
      <c r="J64" s="198">
        <v>248.058</v>
      </c>
      <c r="K64" s="198">
        <v>278.769</v>
      </c>
      <c r="L64" s="198">
        <v>232.629</v>
      </c>
      <c r="M64" s="198">
        <v>213.606</v>
      </c>
      <c r="N64" s="198">
        <v>341.108</v>
      </c>
      <c r="O64" s="198">
        <v>308.705</v>
      </c>
      <c r="P64" s="198">
        <v>321.82399999999996</v>
      </c>
      <c r="Q64" s="198">
        <v>234.105</v>
      </c>
      <c r="R64" s="198">
        <v>315.031</v>
      </c>
      <c r="S64" s="198">
        <v>267.88</v>
      </c>
      <c r="T64" s="198">
        <v>298.722</v>
      </c>
      <c r="U64" s="72">
        <v>324.2878</v>
      </c>
      <c r="V64" s="93">
        <v>412.38</v>
      </c>
      <c r="W64" s="249">
        <v>267</v>
      </c>
      <c r="X64" s="254">
        <v>439.0996</v>
      </c>
      <c r="Y64" s="254">
        <v>528.5485</v>
      </c>
      <c r="Z64" s="72">
        <v>475.2</v>
      </c>
    </row>
    <row r="65" spans="1:26" ht="25.5">
      <c r="A65" s="17" t="s">
        <v>1268</v>
      </c>
      <c r="B65" s="93"/>
      <c r="C65" s="198"/>
      <c r="D65" s="198"/>
      <c r="E65" s="198"/>
      <c r="F65" s="198"/>
      <c r="G65" s="198"/>
      <c r="H65" s="198"/>
      <c r="I65" s="198"/>
      <c r="J65" s="198"/>
      <c r="K65" s="198"/>
      <c r="L65" s="198"/>
      <c r="M65" s="198"/>
      <c r="N65" s="198"/>
      <c r="O65" s="198"/>
      <c r="P65" s="198"/>
      <c r="Q65" s="198"/>
      <c r="R65" s="198"/>
      <c r="S65" s="198"/>
      <c r="T65" s="198"/>
      <c r="U65" s="93"/>
      <c r="V65" s="93"/>
      <c r="W65" s="255"/>
      <c r="X65" s="48"/>
      <c r="Y65" s="48"/>
      <c r="Z65" s="72"/>
    </row>
    <row r="66" spans="1:26" ht="12.75">
      <c r="A66" s="21" t="s">
        <v>1269</v>
      </c>
      <c r="B66" s="11">
        <v>54.7</v>
      </c>
      <c r="C66" s="20">
        <v>52.226</v>
      </c>
      <c r="D66" s="20">
        <v>48.914</v>
      </c>
      <c r="E66" s="20">
        <v>43.2965</v>
      </c>
      <c r="F66" s="20">
        <v>39.696</v>
      </c>
      <c r="G66" s="20">
        <v>35.1028</v>
      </c>
      <c r="H66" s="20">
        <v>31.5199</v>
      </c>
      <c r="I66" s="20">
        <v>28.4808</v>
      </c>
      <c r="J66" s="20">
        <v>28.060323</v>
      </c>
      <c r="K66" s="20">
        <v>27.51984</v>
      </c>
      <c r="L66" s="20">
        <v>27.390195</v>
      </c>
      <c r="M66" s="20">
        <v>26.846083999999998</v>
      </c>
      <c r="N66" s="20">
        <v>25.091098000000002</v>
      </c>
      <c r="O66" s="20">
        <v>23.15379</v>
      </c>
      <c r="P66" s="20">
        <v>21.625027999999997</v>
      </c>
      <c r="Q66" s="20">
        <v>21.561609</v>
      </c>
      <c r="R66" s="20">
        <v>21.546025</v>
      </c>
      <c r="S66" s="20">
        <v>21.04108</v>
      </c>
      <c r="T66" s="23">
        <v>20.7</v>
      </c>
      <c r="U66" s="23">
        <v>20</v>
      </c>
      <c r="V66" s="23">
        <v>20.1</v>
      </c>
      <c r="W66" s="253">
        <v>19.9</v>
      </c>
      <c r="X66" s="253">
        <v>19.6</v>
      </c>
      <c r="Y66" s="253">
        <v>19.3</v>
      </c>
      <c r="Z66" s="18">
        <v>18.992</v>
      </c>
    </row>
    <row r="67" spans="1:26" ht="12.75">
      <c r="A67" s="21" t="s">
        <v>1270</v>
      </c>
      <c r="B67" s="11">
        <v>20.6</v>
      </c>
      <c r="C67" s="20">
        <v>20.2434</v>
      </c>
      <c r="D67" s="20">
        <v>19.8313</v>
      </c>
      <c r="E67" s="20">
        <v>18.3979</v>
      </c>
      <c r="F67" s="20">
        <v>17.436400000000003</v>
      </c>
      <c r="G67" s="20">
        <v>15.8741</v>
      </c>
      <c r="H67" s="20">
        <v>14.5364</v>
      </c>
      <c r="I67" s="20">
        <v>13.4732</v>
      </c>
      <c r="J67" s="20">
        <v>13.138586</v>
      </c>
      <c r="K67" s="20">
        <v>12.742559</v>
      </c>
      <c r="L67" s="20">
        <v>12.310656999999999</v>
      </c>
      <c r="M67" s="20">
        <v>11.854172</v>
      </c>
      <c r="N67" s="20">
        <v>11.083347</v>
      </c>
      <c r="O67" s="20">
        <v>10.244112</v>
      </c>
      <c r="P67" s="20">
        <v>9.522248</v>
      </c>
      <c r="Q67" s="20">
        <v>9.359667</v>
      </c>
      <c r="R67" s="20">
        <v>9.320242</v>
      </c>
      <c r="S67" s="20">
        <v>9.12762</v>
      </c>
      <c r="T67" s="23">
        <v>9</v>
      </c>
      <c r="U67" s="23">
        <v>8.8</v>
      </c>
      <c r="V67" s="23">
        <v>9</v>
      </c>
      <c r="W67" s="253">
        <v>8.9</v>
      </c>
      <c r="X67" s="253">
        <v>8.7</v>
      </c>
      <c r="Y67" s="253">
        <v>8.5</v>
      </c>
      <c r="Z67" s="18">
        <v>8.408100000000001</v>
      </c>
    </row>
    <row r="68" spans="1:26" ht="12.75">
      <c r="A68" s="21" t="s">
        <v>1271</v>
      </c>
      <c r="B68" s="11">
        <v>35.4</v>
      </c>
      <c r="C68" s="20">
        <v>31.5197</v>
      </c>
      <c r="D68" s="20">
        <v>28.5566</v>
      </c>
      <c r="E68" s="20">
        <v>24.858700000000002</v>
      </c>
      <c r="F68" s="20">
        <v>22.630599999999998</v>
      </c>
      <c r="G68" s="20">
        <v>19.115</v>
      </c>
      <c r="H68" s="20">
        <v>17.3483</v>
      </c>
      <c r="I68" s="20">
        <v>17.2483</v>
      </c>
      <c r="J68" s="20">
        <v>18.341111</v>
      </c>
      <c r="K68" s="20">
        <v>15.824396</v>
      </c>
      <c r="L68" s="20">
        <v>16.226951</v>
      </c>
      <c r="M68" s="20">
        <v>17.600573</v>
      </c>
      <c r="N68" s="20">
        <v>16.278168</v>
      </c>
      <c r="O68" s="20">
        <v>13.717178</v>
      </c>
      <c r="P68" s="20">
        <v>13.811718999999998</v>
      </c>
      <c r="Q68" s="20">
        <v>16.184873</v>
      </c>
      <c r="R68" s="20">
        <v>16.340006</v>
      </c>
      <c r="S68" s="20">
        <v>16.16695</v>
      </c>
      <c r="T68" s="23">
        <v>17.2</v>
      </c>
      <c r="U68" s="23">
        <v>17.2</v>
      </c>
      <c r="V68" s="23">
        <v>17.3</v>
      </c>
      <c r="W68" s="253">
        <v>18.8</v>
      </c>
      <c r="X68" s="253">
        <v>19.1</v>
      </c>
      <c r="Y68" s="253">
        <v>19.5</v>
      </c>
      <c r="Z68" s="18">
        <v>21.5065</v>
      </c>
    </row>
    <row r="69" spans="1:26" ht="12.75">
      <c r="A69" s="21" t="s">
        <v>1272</v>
      </c>
      <c r="B69" s="11">
        <v>55.3</v>
      </c>
      <c r="C69" s="20">
        <v>51.3684</v>
      </c>
      <c r="D69" s="20">
        <v>43.7124</v>
      </c>
      <c r="E69" s="20">
        <v>34.5404</v>
      </c>
      <c r="F69" s="20">
        <v>28.0266</v>
      </c>
      <c r="G69" s="20">
        <v>22.7724</v>
      </c>
      <c r="H69" s="20">
        <v>18.774</v>
      </c>
      <c r="I69" s="20">
        <v>15.5564</v>
      </c>
      <c r="J69" s="20">
        <v>14.776209000000001</v>
      </c>
      <c r="K69" s="20">
        <v>14.961931</v>
      </c>
      <c r="L69" s="20">
        <v>15.572917</v>
      </c>
      <c r="M69" s="20">
        <v>16.370297</v>
      </c>
      <c r="N69" s="20">
        <v>17.261266</v>
      </c>
      <c r="O69" s="20">
        <v>18.077727</v>
      </c>
      <c r="P69" s="20">
        <v>18.581439</v>
      </c>
      <c r="Q69" s="20">
        <v>20.194497</v>
      </c>
      <c r="R69" s="20">
        <v>21.503233</v>
      </c>
      <c r="S69" s="20">
        <v>21.8</v>
      </c>
      <c r="T69" s="23">
        <v>22</v>
      </c>
      <c r="U69" s="23">
        <v>21.8</v>
      </c>
      <c r="V69" s="23">
        <v>22.9</v>
      </c>
      <c r="W69" s="253">
        <v>24.2</v>
      </c>
      <c r="X69" s="253">
        <v>24.3</v>
      </c>
      <c r="Y69" s="253">
        <v>24.7</v>
      </c>
      <c r="Z69" s="18">
        <v>24.8811</v>
      </c>
    </row>
    <row r="70" spans="1:23" ht="38.25">
      <c r="A70" s="99" t="s">
        <v>1273</v>
      </c>
      <c r="B70" s="256"/>
      <c r="C70" s="257"/>
      <c r="D70" s="257"/>
      <c r="E70" s="257"/>
      <c r="F70" s="257"/>
      <c r="G70" s="257"/>
      <c r="H70" s="257"/>
      <c r="I70" s="257"/>
      <c r="J70" s="257"/>
      <c r="K70" s="257"/>
      <c r="L70" s="257"/>
      <c r="M70" s="257"/>
      <c r="N70" s="257"/>
      <c r="O70" s="257"/>
      <c r="P70" s="257"/>
      <c r="Q70" s="257"/>
      <c r="R70" s="257"/>
      <c r="S70" s="257"/>
      <c r="T70" s="258"/>
      <c r="U70" s="258"/>
      <c r="V70" s="258"/>
      <c r="W70" s="7"/>
    </row>
    <row r="71" spans="1:26" ht="25.5">
      <c r="A71" s="75" t="s">
        <v>1274</v>
      </c>
      <c r="B71" s="11">
        <v>9375</v>
      </c>
      <c r="C71" s="198">
        <v>8260.3</v>
      </c>
      <c r="D71" s="198">
        <v>7512.9</v>
      </c>
      <c r="E71" s="198">
        <v>6803.3</v>
      </c>
      <c r="F71" s="198">
        <v>5795.8</v>
      </c>
      <c r="G71" s="198">
        <v>5335.8</v>
      </c>
      <c r="H71" s="198">
        <v>4853.9</v>
      </c>
      <c r="I71" s="198">
        <v>4702.8</v>
      </c>
      <c r="J71" s="198">
        <v>4313</v>
      </c>
      <c r="K71" s="198">
        <v>4445.8</v>
      </c>
      <c r="L71" s="198">
        <v>4477.4</v>
      </c>
      <c r="M71" s="198">
        <v>4732.8</v>
      </c>
      <c r="N71" s="198">
        <v>4993.3</v>
      </c>
      <c r="O71" s="198">
        <v>5046.4</v>
      </c>
      <c r="P71" s="198">
        <v>4989.5</v>
      </c>
      <c r="Q71" s="198">
        <v>5278.1</v>
      </c>
      <c r="R71" s="198">
        <v>5790.1</v>
      </c>
      <c r="S71" s="198">
        <v>6268.1</v>
      </c>
      <c r="T71" s="93">
        <v>6719</v>
      </c>
      <c r="U71" s="93">
        <v>7167</v>
      </c>
      <c r="V71" s="93">
        <v>7519</v>
      </c>
      <c r="W71" s="249">
        <v>8090</v>
      </c>
      <c r="X71" s="249">
        <v>8544</v>
      </c>
      <c r="Y71" s="249">
        <v>9070</v>
      </c>
      <c r="Z71" s="72">
        <v>9565.2</v>
      </c>
    </row>
    <row r="72" spans="1:26" ht="12.75">
      <c r="A72" s="75" t="s">
        <v>1275</v>
      </c>
      <c r="B72" s="11">
        <v>51.9</v>
      </c>
      <c r="C72" s="20">
        <v>47.236</v>
      </c>
      <c r="D72" s="20">
        <v>46.524</v>
      </c>
      <c r="E72" s="20">
        <v>42.176199999999994</v>
      </c>
      <c r="F72" s="20">
        <v>39.2407</v>
      </c>
      <c r="G72" s="20">
        <v>35.8189</v>
      </c>
      <c r="H72" s="20">
        <v>34.1356</v>
      </c>
      <c r="I72" s="20">
        <v>33.255199999999995</v>
      </c>
      <c r="J72" s="20">
        <v>32.2736</v>
      </c>
      <c r="K72" s="20">
        <v>32.259</v>
      </c>
      <c r="L72" s="20">
        <v>32.8741</v>
      </c>
      <c r="M72" s="20">
        <v>33.462199999999996</v>
      </c>
      <c r="N72" s="20">
        <v>33.3155</v>
      </c>
      <c r="O72" s="20">
        <v>31.8612</v>
      </c>
      <c r="P72" s="20">
        <v>31.0699</v>
      </c>
      <c r="Q72" s="20">
        <v>31.3391</v>
      </c>
      <c r="R72" s="20">
        <v>31.988400000000002</v>
      </c>
      <c r="S72" s="20">
        <v>32.3626</v>
      </c>
      <c r="T72" s="23">
        <v>32.6</v>
      </c>
      <c r="U72" s="23">
        <v>31.8</v>
      </c>
      <c r="V72" s="23">
        <v>31.6</v>
      </c>
      <c r="W72" s="253">
        <v>31.8</v>
      </c>
      <c r="X72" s="253">
        <v>30.5</v>
      </c>
      <c r="Y72" s="253">
        <v>30.8</v>
      </c>
      <c r="Z72" s="18">
        <v>30.7969</v>
      </c>
    </row>
    <row r="73" spans="1:26" ht="12.75">
      <c r="A73" s="75" t="s">
        <v>1276</v>
      </c>
      <c r="B73" s="11">
        <v>46.9</v>
      </c>
      <c r="C73" s="20">
        <v>42.9021</v>
      </c>
      <c r="D73" s="20">
        <v>40.2971</v>
      </c>
      <c r="E73" s="20">
        <v>37.4766</v>
      </c>
      <c r="F73" s="20">
        <v>33.8302</v>
      </c>
      <c r="G73" s="20">
        <v>31.9023</v>
      </c>
      <c r="H73" s="20">
        <v>32.1987</v>
      </c>
      <c r="I73" s="20">
        <v>32.7442</v>
      </c>
      <c r="J73" s="20">
        <v>33.1346</v>
      </c>
      <c r="K73" s="20">
        <v>34.0847</v>
      </c>
      <c r="L73" s="20">
        <v>35.241699999999994</v>
      </c>
      <c r="M73" s="20">
        <v>36.3778</v>
      </c>
      <c r="N73" s="20">
        <v>36.6252</v>
      </c>
      <c r="O73" s="20">
        <v>35.9007</v>
      </c>
      <c r="P73" s="20">
        <v>37.1397</v>
      </c>
      <c r="Q73" s="20">
        <v>38.216300000000004</v>
      </c>
      <c r="R73" s="20">
        <v>38.2083</v>
      </c>
      <c r="S73" s="20">
        <v>38.0577</v>
      </c>
      <c r="T73" s="23">
        <v>39.4</v>
      </c>
      <c r="U73" s="23">
        <v>40.6</v>
      </c>
      <c r="V73" s="23">
        <v>41.1</v>
      </c>
      <c r="W73" s="253">
        <v>42</v>
      </c>
      <c r="X73" s="253">
        <v>41.3</v>
      </c>
      <c r="Y73" s="253">
        <v>41.9</v>
      </c>
      <c r="Z73" s="18">
        <v>42.5717</v>
      </c>
    </row>
    <row r="74" spans="1:26" ht="12.75">
      <c r="A74" s="75" t="s">
        <v>1277</v>
      </c>
      <c r="B74" s="11">
        <v>204</v>
      </c>
      <c r="C74" s="198">
        <v>178.64</v>
      </c>
      <c r="D74" s="198">
        <v>158.39</v>
      </c>
      <c r="E74" s="198">
        <v>122.166</v>
      </c>
      <c r="F74" s="198">
        <v>93.012</v>
      </c>
      <c r="G74" s="198">
        <v>76.93</v>
      </c>
      <c r="H74" s="198">
        <v>60.768</v>
      </c>
      <c r="I74" s="198">
        <v>47.883</v>
      </c>
      <c r="J74" s="198">
        <v>40.234</v>
      </c>
      <c r="K74" s="198">
        <v>40.088</v>
      </c>
      <c r="L74" s="198">
        <v>40.515</v>
      </c>
      <c r="M74" s="198">
        <v>42.87</v>
      </c>
      <c r="N74" s="198">
        <v>44.988</v>
      </c>
      <c r="O74" s="198">
        <v>47.359</v>
      </c>
      <c r="P74" s="198">
        <v>48.8</v>
      </c>
      <c r="Q74" s="198">
        <v>50.276</v>
      </c>
      <c r="R74" s="198">
        <v>52.024</v>
      </c>
      <c r="S74" s="198">
        <v>53.491</v>
      </c>
      <c r="T74" s="93">
        <v>55</v>
      </c>
      <c r="U74" s="93">
        <v>54</v>
      </c>
      <c r="V74" s="93">
        <v>53</v>
      </c>
      <c r="W74" s="249">
        <v>55</v>
      </c>
      <c r="X74" s="249">
        <v>55</v>
      </c>
      <c r="Y74" s="249">
        <v>56</v>
      </c>
      <c r="Z74" s="72">
        <v>55.644</v>
      </c>
    </row>
    <row r="75" spans="1:26" ht="12.75">
      <c r="A75" s="75" t="s">
        <v>1278</v>
      </c>
      <c r="B75" s="93">
        <v>48.4</v>
      </c>
      <c r="C75" s="198">
        <v>49.556</v>
      </c>
      <c r="D75" s="198">
        <v>52.747</v>
      </c>
      <c r="E75" s="198">
        <v>43.899</v>
      </c>
      <c r="F75" s="198">
        <v>57.748</v>
      </c>
      <c r="G75" s="198">
        <v>46.228</v>
      </c>
      <c r="H75" s="198">
        <v>48.756</v>
      </c>
      <c r="I75" s="198">
        <v>49.554</v>
      </c>
      <c r="J75" s="198">
        <v>51.034</v>
      </c>
      <c r="K75" s="198">
        <v>54.248</v>
      </c>
      <c r="L75" s="198">
        <v>52.96</v>
      </c>
      <c r="M75" s="198">
        <v>49.7</v>
      </c>
      <c r="N75" s="198">
        <v>48.495</v>
      </c>
      <c r="O75" s="198">
        <v>52.964</v>
      </c>
      <c r="P75" s="198">
        <v>52.469</v>
      </c>
      <c r="Q75" s="198">
        <v>55.678</v>
      </c>
      <c r="R75" s="198">
        <v>53.67</v>
      </c>
      <c r="S75" s="198">
        <v>57.44</v>
      </c>
      <c r="T75" s="93">
        <v>54</v>
      </c>
      <c r="U75" s="93">
        <v>52</v>
      </c>
      <c r="V75" s="93">
        <v>60</v>
      </c>
      <c r="W75" s="249">
        <v>65</v>
      </c>
      <c r="X75" s="93">
        <v>68</v>
      </c>
      <c r="Y75" s="249">
        <v>75</v>
      </c>
      <c r="Z75" s="72">
        <v>67.736</v>
      </c>
    </row>
    <row r="76" spans="1:26" ht="38.25">
      <c r="A76" s="31" t="s">
        <v>1279</v>
      </c>
      <c r="B76" s="7">
        <v>220.9</v>
      </c>
      <c r="C76" s="20">
        <v>199.207</v>
      </c>
      <c r="D76" s="20">
        <v>191.621</v>
      </c>
      <c r="E76" s="20">
        <v>179.728</v>
      </c>
      <c r="F76" s="20">
        <v>158.062</v>
      </c>
      <c r="G76" s="20">
        <v>138.779</v>
      </c>
      <c r="H76" s="20">
        <v>126.684</v>
      </c>
      <c r="I76" s="20">
        <v>116.072</v>
      </c>
      <c r="J76" s="20">
        <v>108.167</v>
      </c>
      <c r="K76" s="20">
        <v>106.866</v>
      </c>
      <c r="L76" s="20">
        <v>108.6968</v>
      </c>
      <c r="M76" s="20">
        <v>109.234</v>
      </c>
      <c r="N76" s="20">
        <v>105.1975</v>
      </c>
      <c r="O76" s="20">
        <v>99.4848</v>
      </c>
      <c r="P76" s="20">
        <v>94.5739</v>
      </c>
      <c r="Q76" s="20">
        <v>94.7706</v>
      </c>
      <c r="R76" s="20">
        <v>96.5926</v>
      </c>
      <c r="S76" s="20">
        <v>97.7048</v>
      </c>
      <c r="T76" s="23">
        <v>99.3</v>
      </c>
      <c r="U76" s="18">
        <v>96.9</v>
      </c>
      <c r="V76" s="23">
        <v>98.2</v>
      </c>
      <c r="W76" s="253">
        <v>101</v>
      </c>
      <c r="X76" s="23">
        <v>100.8</v>
      </c>
      <c r="Y76" s="253">
        <v>104.8</v>
      </c>
      <c r="Z76" s="18">
        <v>104.51780000000001</v>
      </c>
    </row>
    <row r="77" spans="1:26" ht="51">
      <c r="A77" s="31" t="s">
        <v>1280</v>
      </c>
      <c r="B77" s="7">
        <v>29.2</v>
      </c>
      <c r="C77" s="20">
        <v>27.9</v>
      </c>
      <c r="D77" s="20">
        <v>28.5</v>
      </c>
      <c r="E77" s="20">
        <v>29.3</v>
      </c>
      <c r="F77" s="20">
        <v>28.9</v>
      </c>
      <c r="G77" s="20">
        <v>28.4</v>
      </c>
      <c r="H77" s="20">
        <v>29.1</v>
      </c>
      <c r="I77" s="20">
        <v>28.8</v>
      </c>
      <c r="J77" s="20">
        <v>28</v>
      </c>
      <c r="K77" s="20">
        <v>28.52</v>
      </c>
      <c r="L77" s="20">
        <v>29.7</v>
      </c>
      <c r="M77" s="20">
        <v>29.78</v>
      </c>
      <c r="N77" s="20">
        <v>29.55</v>
      </c>
      <c r="O77" s="20">
        <v>29.78</v>
      </c>
      <c r="P77" s="20">
        <v>29.86</v>
      </c>
      <c r="Q77" s="20">
        <v>29.83</v>
      </c>
      <c r="R77" s="20">
        <v>29.62</v>
      </c>
      <c r="S77" s="20">
        <v>29.69</v>
      </c>
      <c r="T77" s="18">
        <v>29.6</v>
      </c>
      <c r="U77" s="18">
        <v>28.9</v>
      </c>
      <c r="V77" s="23">
        <v>29</v>
      </c>
      <c r="W77" s="253">
        <v>29.1</v>
      </c>
      <c r="X77" s="23">
        <v>28.6</v>
      </c>
      <c r="Y77" s="253">
        <v>29.4</v>
      </c>
      <c r="Z77" s="18">
        <v>29.07</v>
      </c>
    </row>
    <row r="78" spans="1:26" ht="25.5">
      <c r="A78" s="31" t="s">
        <v>1281</v>
      </c>
      <c r="B78" s="7">
        <v>2567</v>
      </c>
      <c r="C78" s="198">
        <v>2332</v>
      </c>
      <c r="D78" s="198">
        <v>2328</v>
      </c>
      <c r="E78" s="198">
        <v>2162</v>
      </c>
      <c r="F78" s="198">
        <v>2153</v>
      </c>
      <c r="G78" s="198">
        <v>2144</v>
      </c>
      <c r="H78" s="198">
        <v>2239</v>
      </c>
      <c r="I78" s="198">
        <v>2381</v>
      </c>
      <c r="J78" s="198">
        <v>2432</v>
      </c>
      <c r="K78" s="198">
        <v>2502</v>
      </c>
      <c r="L78" s="198">
        <v>2651</v>
      </c>
      <c r="M78" s="198">
        <v>2797</v>
      </c>
      <c r="N78" s="198">
        <v>2949</v>
      </c>
      <c r="O78" s="198">
        <v>3037</v>
      </c>
      <c r="P78" s="198">
        <v>3176</v>
      </c>
      <c r="Q78" s="198">
        <v>3356</v>
      </c>
      <c r="R78" s="198">
        <v>3501</v>
      </c>
      <c r="S78" s="198">
        <v>3595</v>
      </c>
      <c r="T78" s="72">
        <v>3737</v>
      </c>
      <c r="U78" s="198">
        <v>3776</v>
      </c>
      <c r="V78" s="93">
        <v>3851</v>
      </c>
      <c r="W78" s="249">
        <v>3898</v>
      </c>
      <c r="X78" s="93">
        <v>3893</v>
      </c>
      <c r="Y78" s="93">
        <v>4021</v>
      </c>
      <c r="Z78" s="72">
        <v>4134</v>
      </c>
    </row>
    <row r="79" spans="1:26" ht="25.5">
      <c r="A79" s="39" t="s">
        <v>1282</v>
      </c>
      <c r="B79" s="7">
        <v>231</v>
      </c>
      <c r="C79" s="198">
        <v>224</v>
      </c>
      <c r="D79" s="198">
        <v>222</v>
      </c>
      <c r="E79" s="198">
        <v>214</v>
      </c>
      <c r="F79" s="198">
        <v>212</v>
      </c>
      <c r="G79" s="198">
        <v>217</v>
      </c>
      <c r="H79" s="198">
        <v>234</v>
      </c>
      <c r="I79" s="198">
        <v>240</v>
      </c>
      <c r="J79" s="198">
        <v>248</v>
      </c>
      <c r="K79" s="198">
        <v>264</v>
      </c>
      <c r="L79" s="198">
        <v>273</v>
      </c>
      <c r="M79" s="198">
        <v>279</v>
      </c>
      <c r="N79" s="198">
        <v>285</v>
      </c>
      <c r="O79" s="198">
        <v>292</v>
      </c>
      <c r="P79" s="198">
        <v>301</v>
      </c>
      <c r="Q79" s="198">
        <v>302</v>
      </c>
      <c r="R79" s="198">
        <v>301</v>
      </c>
      <c r="S79" s="198">
        <v>304</v>
      </c>
      <c r="T79" s="72">
        <v>305</v>
      </c>
      <c r="U79" s="198">
        <v>307</v>
      </c>
      <c r="V79" s="93">
        <v>308</v>
      </c>
      <c r="W79" s="249">
        <v>306</v>
      </c>
      <c r="X79" s="93">
        <v>305</v>
      </c>
      <c r="Y79" s="93">
        <v>308</v>
      </c>
      <c r="Z79" s="72">
        <v>309.99</v>
      </c>
    </row>
    <row r="80" spans="1:26" ht="28.5" customHeight="1">
      <c r="A80" s="259" t="s">
        <v>1283</v>
      </c>
      <c r="B80" s="7">
        <v>3.6</v>
      </c>
      <c r="C80" s="20">
        <v>3.4</v>
      </c>
      <c r="D80" s="20">
        <v>3.3</v>
      </c>
      <c r="E80" s="20">
        <v>3</v>
      </c>
      <c r="F80" s="20">
        <v>2.9</v>
      </c>
      <c r="G80" s="20">
        <v>3</v>
      </c>
      <c r="H80" s="20">
        <v>2.9</v>
      </c>
      <c r="I80" s="20">
        <v>2.8</v>
      </c>
      <c r="J80" s="20">
        <v>2.9</v>
      </c>
      <c r="K80" s="20">
        <v>3.1</v>
      </c>
      <c r="L80" s="20">
        <v>3.1</v>
      </c>
      <c r="M80" s="20">
        <v>3.2</v>
      </c>
      <c r="N80" s="20">
        <v>3.2</v>
      </c>
      <c r="O80" s="20">
        <v>3.1</v>
      </c>
      <c r="P80" s="20">
        <v>3</v>
      </c>
      <c r="Q80" s="20">
        <v>3</v>
      </c>
      <c r="R80" s="20">
        <v>2.8</v>
      </c>
      <c r="S80" s="20">
        <v>2.7</v>
      </c>
      <c r="T80" s="18">
        <v>2.8</v>
      </c>
      <c r="U80" s="20">
        <v>2.6</v>
      </c>
      <c r="V80" s="23">
        <v>2.6</v>
      </c>
      <c r="W80" s="253">
        <v>2.6</v>
      </c>
      <c r="X80" s="23">
        <v>2.4</v>
      </c>
      <c r="Y80" s="23">
        <v>2.5</v>
      </c>
      <c r="Z80" s="18">
        <v>2.4</v>
      </c>
    </row>
    <row r="81" spans="1:25" ht="27.75" customHeight="1">
      <c r="A81" s="136" t="s">
        <v>1284</v>
      </c>
      <c r="B81" s="11"/>
      <c r="C81" s="20"/>
      <c r="D81" s="20"/>
      <c r="E81" s="20"/>
      <c r="F81" s="20"/>
      <c r="G81" s="20"/>
      <c r="H81" s="20"/>
      <c r="I81" s="20"/>
      <c r="J81" s="20"/>
      <c r="K81" s="20"/>
      <c r="L81" s="20"/>
      <c r="M81" s="20"/>
      <c r="N81" s="20"/>
      <c r="O81" s="20"/>
      <c r="P81" s="20"/>
      <c r="Q81" s="20"/>
      <c r="R81" s="20"/>
      <c r="S81" s="20"/>
      <c r="T81" s="23"/>
      <c r="U81" s="20"/>
      <c r="V81" s="23"/>
      <c r="W81" s="260"/>
      <c r="X81" s="48"/>
      <c r="Y81" s="48"/>
    </row>
    <row r="82" spans="1:26" ht="12.75">
      <c r="A82" s="21" t="s">
        <v>1285</v>
      </c>
      <c r="B82" s="11">
        <v>34.6</v>
      </c>
      <c r="C82" s="20">
        <v>39.135163999999996</v>
      </c>
      <c r="D82" s="20">
        <v>37.819561</v>
      </c>
      <c r="E82" s="20">
        <v>26.449569</v>
      </c>
      <c r="F82" s="20">
        <v>25.580106</v>
      </c>
      <c r="G82" s="20">
        <v>28.577188</v>
      </c>
      <c r="H82" s="20">
        <v>37.66935</v>
      </c>
      <c r="I82" s="20">
        <v>25.0972</v>
      </c>
      <c r="J82" s="20">
        <v>26.560989000000003</v>
      </c>
      <c r="K82" s="20">
        <v>32.1</v>
      </c>
      <c r="L82" s="20">
        <v>40.415309</v>
      </c>
      <c r="M82" s="20">
        <v>45.380427000000005</v>
      </c>
      <c r="N82" s="20">
        <v>36.373224</v>
      </c>
      <c r="O82" s="20">
        <v>34.708223</v>
      </c>
      <c r="P82" s="20">
        <v>41.8</v>
      </c>
      <c r="Q82" s="20">
        <v>39.8</v>
      </c>
      <c r="R82" s="20">
        <v>40.9</v>
      </c>
      <c r="S82" s="20">
        <v>45.8</v>
      </c>
      <c r="T82" s="23">
        <v>52.7</v>
      </c>
      <c r="U82" s="20">
        <v>40.6</v>
      </c>
      <c r="V82" s="23">
        <v>46.2</v>
      </c>
      <c r="W82" s="23">
        <v>44.5</v>
      </c>
      <c r="X82" s="23">
        <v>45.1</v>
      </c>
      <c r="Y82" s="7">
        <v>55.6</v>
      </c>
      <c r="Z82" s="18">
        <v>55.75739</v>
      </c>
    </row>
    <row r="83" spans="1:26" ht="12.75">
      <c r="A83" s="21" t="s">
        <v>1286</v>
      </c>
      <c r="B83" s="18">
        <v>18.393</v>
      </c>
      <c r="C83" s="18">
        <v>10.975980999999999</v>
      </c>
      <c r="D83" s="18">
        <v>7.142797</v>
      </c>
      <c r="E83" s="18">
        <v>1.312141</v>
      </c>
      <c r="F83" s="18">
        <v>2.071075</v>
      </c>
      <c r="G83" s="18">
        <v>2.375412</v>
      </c>
      <c r="H83" s="18">
        <v>2.418379</v>
      </c>
      <c r="I83" s="18">
        <v>3.8864</v>
      </c>
      <c r="J83" s="18">
        <v>8.055651</v>
      </c>
      <c r="K83" s="18">
        <v>9.263098</v>
      </c>
      <c r="L83" s="18">
        <v>9.745706</v>
      </c>
      <c r="M83" s="18">
        <v>10.549899</v>
      </c>
      <c r="N83" s="18">
        <v>12.489025</v>
      </c>
      <c r="O83" s="18">
        <v>14.782054</v>
      </c>
      <c r="P83" s="18">
        <v>15.961</v>
      </c>
      <c r="Q83" s="18">
        <v>20.372</v>
      </c>
      <c r="R83" s="18">
        <v>21.471</v>
      </c>
      <c r="S83" s="18">
        <v>22.317</v>
      </c>
      <c r="T83" s="18">
        <v>18.987</v>
      </c>
      <c r="U83" s="18">
        <v>17.267</v>
      </c>
      <c r="V83" s="18">
        <v>32.448</v>
      </c>
      <c r="W83" s="18">
        <v>35.804</v>
      </c>
      <c r="X83" s="18">
        <v>30.938</v>
      </c>
      <c r="Y83" s="18">
        <v>27.545</v>
      </c>
      <c r="Z83" s="18">
        <v>30.441380000000002</v>
      </c>
    </row>
    <row r="84" spans="1:26" ht="12.75">
      <c r="A84" s="21" t="s">
        <v>1287</v>
      </c>
      <c r="B84" s="11">
        <v>2376</v>
      </c>
      <c r="C84" s="198">
        <v>1854.227</v>
      </c>
      <c r="D84" s="198">
        <v>1695.632</v>
      </c>
      <c r="E84" s="198">
        <v>1647.752</v>
      </c>
      <c r="F84" s="198">
        <v>1985.768</v>
      </c>
      <c r="G84" s="198">
        <v>2158.959</v>
      </c>
      <c r="H84" s="198">
        <v>1986.823</v>
      </c>
      <c r="I84" s="198">
        <v>2054.1</v>
      </c>
      <c r="J84" s="198">
        <v>2321.718</v>
      </c>
      <c r="K84" s="198">
        <v>2830.578</v>
      </c>
      <c r="L84" s="198">
        <v>2190.118</v>
      </c>
      <c r="M84" s="198">
        <v>2377.762</v>
      </c>
      <c r="N84" s="198">
        <v>3178.468</v>
      </c>
      <c r="O84" s="198">
        <v>3138.532</v>
      </c>
      <c r="P84" s="198">
        <v>4120</v>
      </c>
      <c r="Q84" s="198">
        <v>4936</v>
      </c>
      <c r="R84" s="198">
        <v>4591</v>
      </c>
      <c r="S84" s="198">
        <v>4005</v>
      </c>
      <c r="T84" s="93">
        <v>5235</v>
      </c>
      <c r="U84" s="198">
        <v>4843</v>
      </c>
      <c r="V84" s="93">
        <v>6247</v>
      </c>
      <c r="W84" s="249">
        <v>7195</v>
      </c>
      <c r="X84" s="93">
        <v>7920</v>
      </c>
      <c r="Y84" s="7">
        <v>8313</v>
      </c>
      <c r="Z84" s="72">
        <v>8135.61</v>
      </c>
    </row>
    <row r="85" spans="1:26" ht="12.75">
      <c r="A85" s="21" t="s">
        <v>1288</v>
      </c>
      <c r="B85" s="11">
        <v>4102</v>
      </c>
      <c r="C85" s="198">
        <v>2730.44</v>
      </c>
      <c r="D85" s="198">
        <v>2130.844</v>
      </c>
      <c r="E85" s="198">
        <v>1350.495</v>
      </c>
      <c r="F85" s="198">
        <v>1161.829</v>
      </c>
      <c r="G85" s="198">
        <v>1156.531</v>
      </c>
      <c r="H85" s="198">
        <v>1058.886</v>
      </c>
      <c r="I85" s="198">
        <v>1123.553</v>
      </c>
      <c r="J85" s="198">
        <v>891.359</v>
      </c>
      <c r="K85" s="198">
        <v>855.73</v>
      </c>
      <c r="L85" s="198">
        <v>951</v>
      </c>
      <c r="M85" s="198">
        <v>942.93</v>
      </c>
      <c r="N85" s="198">
        <v>846.063</v>
      </c>
      <c r="O85" s="198">
        <v>1050.367</v>
      </c>
      <c r="P85" s="198">
        <v>1275</v>
      </c>
      <c r="Q85" s="198">
        <v>1469</v>
      </c>
      <c r="R85" s="198">
        <v>1742</v>
      </c>
      <c r="S85" s="198">
        <v>1948</v>
      </c>
      <c r="T85" s="93">
        <v>2088</v>
      </c>
      <c r="U85" s="198">
        <v>1890</v>
      </c>
      <c r="V85" s="93">
        <v>1827</v>
      </c>
      <c r="W85" s="249">
        <v>2367</v>
      </c>
      <c r="X85" s="93">
        <v>2335</v>
      </c>
      <c r="Y85" s="7">
        <v>2255</v>
      </c>
      <c r="Z85" s="72">
        <v>2522.53</v>
      </c>
    </row>
    <row r="86" spans="1:26" ht="12.75">
      <c r="A86" s="21" t="s">
        <v>1289</v>
      </c>
      <c r="B86" s="11">
        <v>5148</v>
      </c>
      <c r="C86" s="198">
        <v>3700.636</v>
      </c>
      <c r="D86" s="198">
        <v>2817.371</v>
      </c>
      <c r="E86" s="198">
        <v>2326.048</v>
      </c>
      <c r="F86" s="198">
        <v>2016.966</v>
      </c>
      <c r="G86" s="198">
        <v>1749.144</v>
      </c>
      <c r="H86" s="198">
        <v>1761.695</v>
      </c>
      <c r="I86" s="198">
        <v>1662.1</v>
      </c>
      <c r="J86" s="198">
        <v>1780.984</v>
      </c>
      <c r="K86" s="198">
        <v>1835.037</v>
      </c>
      <c r="L86" s="198">
        <v>1839.847</v>
      </c>
      <c r="M86" s="198">
        <v>1723.047</v>
      </c>
      <c r="N86" s="198">
        <v>1721.643</v>
      </c>
      <c r="O86" s="198">
        <v>1595.407</v>
      </c>
      <c r="P86" s="198">
        <v>1746</v>
      </c>
      <c r="Q86" s="198">
        <v>1703</v>
      </c>
      <c r="R86" s="198">
        <v>1736</v>
      </c>
      <c r="S86" s="198">
        <v>1869</v>
      </c>
      <c r="T86" s="93">
        <v>1991</v>
      </c>
      <c r="U86" s="198">
        <v>1715</v>
      </c>
      <c r="V86" s="93">
        <v>1892</v>
      </c>
      <c r="W86" s="249">
        <v>2091</v>
      </c>
      <c r="X86" s="93">
        <v>1977</v>
      </c>
      <c r="Y86" s="7">
        <v>2142</v>
      </c>
      <c r="Z86" s="72">
        <v>2274.68</v>
      </c>
    </row>
    <row r="87" spans="1:26" ht="29.25" customHeight="1">
      <c r="A87" s="169" t="s">
        <v>1290</v>
      </c>
      <c r="B87" s="261"/>
      <c r="C87" s="262"/>
      <c r="D87" s="262"/>
      <c r="E87" s="262"/>
      <c r="F87" s="262"/>
      <c r="G87" s="262"/>
      <c r="H87" s="262"/>
      <c r="I87" s="262"/>
      <c r="J87" s="262"/>
      <c r="K87" s="262"/>
      <c r="L87" s="262"/>
      <c r="M87" s="262"/>
      <c r="N87" s="262"/>
      <c r="O87" s="262"/>
      <c r="P87" s="262"/>
      <c r="Q87" s="262"/>
      <c r="R87" s="262"/>
      <c r="S87" s="262"/>
      <c r="T87" s="263"/>
      <c r="U87" s="262"/>
      <c r="V87" s="263"/>
      <c r="W87" s="7"/>
      <c r="X87" s="7"/>
      <c r="Y87" s="158"/>
      <c r="Z87" s="72"/>
    </row>
    <row r="88" spans="1:26" ht="25.5">
      <c r="A88" s="21" t="s">
        <v>1291</v>
      </c>
      <c r="B88" s="23">
        <v>10</v>
      </c>
      <c r="C88" s="20">
        <v>8.148507</v>
      </c>
      <c r="D88" s="20">
        <v>6.964759</v>
      </c>
      <c r="E88" s="20">
        <v>6.034911</v>
      </c>
      <c r="F88" s="20">
        <v>4.703069999999999</v>
      </c>
      <c r="G88" s="20">
        <v>4.184995</v>
      </c>
      <c r="H88" s="20">
        <v>3.5807800000000003</v>
      </c>
      <c r="I88" s="20">
        <v>3.3712</v>
      </c>
      <c r="J88" s="20">
        <v>2.78545</v>
      </c>
      <c r="K88" s="20">
        <v>3.031957</v>
      </c>
      <c r="L88" s="20">
        <v>3.071078</v>
      </c>
      <c r="M88" s="20">
        <v>3.389117</v>
      </c>
      <c r="N88" s="20">
        <v>3.628934</v>
      </c>
      <c r="O88" s="20">
        <v>3.6602289999999997</v>
      </c>
      <c r="P88" s="20">
        <v>3.8</v>
      </c>
      <c r="Q88" s="20">
        <v>4</v>
      </c>
      <c r="R88" s="20">
        <v>4.5</v>
      </c>
      <c r="S88" s="20">
        <v>4.986118</v>
      </c>
      <c r="T88" s="23">
        <v>5.6</v>
      </c>
      <c r="U88" s="20">
        <v>6.3</v>
      </c>
      <c r="V88" s="23">
        <v>6.8</v>
      </c>
      <c r="W88" s="253">
        <v>7.6</v>
      </c>
      <c r="X88" s="23">
        <v>8.4</v>
      </c>
      <c r="Y88" s="7">
        <v>9.1</v>
      </c>
      <c r="Z88" s="18">
        <v>9.69722</v>
      </c>
    </row>
    <row r="89" spans="1:26" ht="12.75">
      <c r="A89" s="21" t="s">
        <v>1292</v>
      </c>
      <c r="B89" s="11">
        <v>34.7</v>
      </c>
      <c r="C89" s="20">
        <v>26.98339</v>
      </c>
      <c r="D89" s="20">
        <v>25.270781</v>
      </c>
      <c r="E89" s="20">
        <v>19.68968</v>
      </c>
      <c r="F89" s="20">
        <v>17.143933</v>
      </c>
      <c r="G89" s="20">
        <v>14.45204</v>
      </c>
      <c r="H89" s="20">
        <v>13.618654000000001</v>
      </c>
      <c r="I89" s="20">
        <v>13.143588</v>
      </c>
      <c r="J89" s="20">
        <v>12.651413</v>
      </c>
      <c r="K89" s="20">
        <v>12.465639</v>
      </c>
      <c r="L89" s="20">
        <v>13.027559</v>
      </c>
      <c r="M89" s="20">
        <v>13.370942999999999</v>
      </c>
      <c r="N89" s="20">
        <v>13.024643</v>
      </c>
      <c r="O89" s="20">
        <v>12.489646</v>
      </c>
      <c r="P89" s="20">
        <v>12.5</v>
      </c>
      <c r="Q89" s="20">
        <v>12.8</v>
      </c>
      <c r="R89" s="20">
        <v>12.9</v>
      </c>
      <c r="S89" s="11">
        <v>13.2</v>
      </c>
      <c r="T89" s="23">
        <v>13.3</v>
      </c>
      <c r="U89" s="20">
        <v>13.2</v>
      </c>
      <c r="V89" s="23">
        <v>13.3</v>
      </c>
      <c r="W89" s="253">
        <v>13.7</v>
      </c>
      <c r="X89" s="23">
        <v>13</v>
      </c>
      <c r="Y89" s="7">
        <v>13.5</v>
      </c>
      <c r="Z89" s="18">
        <v>13.9</v>
      </c>
    </row>
    <row r="90" spans="1:26" ht="12.75">
      <c r="A90" s="21" t="s">
        <v>1293</v>
      </c>
      <c r="B90" s="11">
        <v>32.3</v>
      </c>
      <c r="C90" s="20">
        <v>27.973551</v>
      </c>
      <c r="D90" s="20">
        <v>26.199171999999997</v>
      </c>
      <c r="E90" s="20">
        <v>23.900726</v>
      </c>
      <c r="F90" s="20">
        <v>20.945773000000003</v>
      </c>
      <c r="G90" s="20">
        <v>20.156748</v>
      </c>
      <c r="H90" s="20">
        <v>20.351817</v>
      </c>
      <c r="I90" s="20">
        <v>21.107962999999998</v>
      </c>
      <c r="J90" s="20">
        <v>21.525405</v>
      </c>
      <c r="K90" s="20">
        <v>22.483751</v>
      </c>
      <c r="L90" s="20">
        <v>23.202591390000002</v>
      </c>
      <c r="M90" s="20">
        <v>23.72962231</v>
      </c>
      <c r="N90" s="20">
        <v>24.7917287</v>
      </c>
      <c r="O90" s="20">
        <v>23.9</v>
      </c>
      <c r="P90" s="20">
        <v>25.3</v>
      </c>
      <c r="Q90" s="20">
        <v>26.2</v>
      </c>
      <c r="R90" s="20">
        <v>26.2</v>
      </c>
      <c r="S90" s="20">
        <v>26.3</v>
      </c>
      <c r="T90" s="23">
        <v>27</v>
      </c>
      <c r="U90" s="20">
        <v>28.2</v>
      </c>
      <c r="V90" s="23">
        <v>28.5</v>
      </c>
      <c r="W90" s="253">
        <v>29</v>
      </c>
      <c r="X90" s="23">
        <v>28.7</v>
      </c>
      <c r="Y90" s="7">
        <v>28.9</v>
      </c>
      <c r="Z90" s="18">
        <v>29.59235</v>
      </c>
    </row>
    <row r="91" spans="1:26" ht="22.5" customHeight="1">
      <c r="A91" s="427" t="s">
        <v>1375</v>
      </c>
      <c r="B91" s="427"/>
      <c r="C91" s="427"/>
      <c r="D91" s="427"/>
      <c r="E91" s="427"/>
      <c r="F91" s="427"/>
      <c r="G91" s="427"/>
      <c r="H91" s="427"/>
      <c r="I91" s="427"/>
      <c r="J91" s="427"/>
      <c r="K91" s="427"/>
      <c r="L91" s="427"/>
      <c r="M91" s="427"/>
      <c r="N91" s="427"/>
      <c r="O91" s="427"/>
      <c r="P91" s="427"/>
      <c r="Q91" s="427"/>
      <c r="R91" s="427"/>
      <c r="S91" s="427"/>
      <c r="T91" s="427"/>
      <c r="U91" s="427"/>
      <c r="V91" s="427"/>
      <c r="W91" s="427"/>
      <c r="X91" s="427"/>
      <c r="Y91" s="427"/>
      <c r="Z91" s="427"/>
    </row>
    <row r="92" spans="1:26" ht="15.75" customHeight="1">
      <c r="A92" s="427" t="s">
        <v>1376</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row>
    <row r="93" spans="1:26" ht="14.25" customHeight="1">
      <c r="A93" s="427" t="s">
        <v>1377</v>
      </c>
      <c r="B93" s="427"/>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row>
    <row r="94" spans="1:25" ht="12.75">
      <c r="A94" s="119" t="s">
        <v>1294</v>
      </c>
      <c r="T94" s="7"/>
      <c r="V94" s="48"/>
      <c r="X94" s="48"/>
      <c r="Y94" s="48"/>
    </row>
    <row r="95" spans="1:26" ht="54">
      <c r="A95" s="17" t="s">
        <v>1295</v>
      </c>
      <c r="B95" s="29"/>
      <c r="C95" s="29">
        <v>1180.9</v>
      </c>
      <c r="D95" s="29"/>
      <c r="E95" s="29"/>
      <c r="F95" s="29"/>
      <c r="G95" s="29"/>
      <c r="H95" s="29">
        <v>1178.6</v>
      </c>
      <c r="I95" s="29"/>
      <c r="J95" s="29"/>
      <c r="K95" s="29"/>
      <c r="L95" s="29"/>
      <c r="M95" s="22">
        <v>1179</v>
      </c>
      <c r="N95" s="22"/>
      <c r="O95" s="29"/>
      <c r="P95" s="29"/>
      <c r="Q95" s="29"/>
      <c r="R95" s="29">
        <v>1181.9</v>
      </c>
      <c r="S95" s="29">
        <v>1182.9</v>
      </c>
      <c r="T95" s="29">
        <v>1183.7</v>
      </c>
      <c r="U95" s="29">
        <v>1183.3</v>
      </c>
      <c r="V95" s="29">
        <v>1183.4</v>
      </c>
      <c r="W95" s="22">
        <v>1183.5</v>
      </c>
      <c r="X95" s="22">
        <v>1183.4</v>
      </c>
      <c r="Y95" s="22">
        <v>1184.1</v>
      </c>
      <c r="Z95" s="18">
        <v>1184.1</v>
      </c>
    </row>
    <row r="96" spans="1:26" ht="28.5">
      <c r="A96" s="17" t="s">
        <v>1296</v>
      </c>
      <c r="B96" s="105"/>
      <c r="C96" s="29">
        <v>886.5</v>
      </c>
      <c r="D96" s="29"/>
      <c r="E96" s="29"/>
      <c r="F96" s="29"/>
      <c r="G96" s="29"/>
      <c r="H96" s="22">
        <v>882</v>
      </c>
      <c r="I96" s="22"/>
      <c r="J96" s="29"/>
      <c r="K96" s="29"/>
      <c r="L96" s="29"/>
      <c r="M96" s="22">
        <v>883</v>
      </c>
      <c r="N96" s="22"/>
      <c r="O96" s="29"/>
      <c r="P96" s="29"/>
      <c r="Q96" s="29"/>
      <c r="R96" s="29">
        <v>890.8</v>
      </c>
      <c r="S96" s="29">
        <v>891.9</v>
      </c>
      <c r="T96" s="22">
        <v>892</v>
      </c>
      <c r="U96" s="29">
        <v>891.8</v>
      </c>
      <c r="V96" s="29">
        <v>891.8</v>
      </c>
      <c r="W96" s="22">
        <v>890.9</v>
      </c>
      <c r="X96" s="22">
        <v>891.2</v>
      </c>
      <c r="Y96" s="22">
        <v>891.6</v>
      </c>
      <c r="Z96" s="18">
        <v>890.9</v>
      </c>
    </row>
    <row r="97" spans="1:26" ht="41.25">
      <c r="A97" s="31" t="s">
        <v>1297</v>
      </c>
      <c r="B97" s="105"/>
      <c r="C97" s="29">
        <v>763.5</v>
      </c>
      <c r="D97" s="29"/>
      <c r="E97" s="29"/>
      <c r="F97" s="29"/>
      <c r="G97" s="29"/>
      <c r="H97" s="29">
        <v>774.3</v>
      </c>
      <c r="I97" s="29"/>
      <c r="J97" s="29"/>
      <c r="K97" s="29"/>
      <c r="L97" s="29"/>
      <c r="M97" s="29">
        <v>776.1</v>
      </c>
      <c r="N97" s="29"/>
      <c r="O97" s="29"/>
      <c r="P97" s="29"/>
      <c r="Q97" s="29"/>
      <c r="R97" s="29">
        <v>796.2</v>
      </c>
      <c r="S97" s="22">
        <v>797</v>
      </c>
      <c r="T97" s="22">
        <v>797.5</v>
      </c>
      <c r="U97" s="29">
        <v>797.1</v>
      </c>
      <c r="V97" s="29">
        <v>796.8</v>
      </c>
      <c r="W97" s="22">
        <v>795.2</v>
      </c>
      <c r="X97" s="22">
        <v>795.3</v>
      </c>
      <c r="Y97" s="22">
        <v>795.2</v>
      </c>
      <c r="Z97" s="18">
        <v>795</v>
      </c>
    </row>
    <row r="98" spans="1:26" ht="28.5">
      <c r="A98" s="31" t="s">
        <v>1298</v>
      </c>
      <c r="B98" s="105"/>
      <c r="C98" s="29">
        <v>80.7</v>
      </c>
      <c r="D98" s="29"/>
      <c r="E98" s="29"/>
      <c r="F98" s="29"/>
      <c r="G98" s="29"/>
      <c r="H98" s="29">
        <v>81.9</v>
      </c>
      <c r="I98" s="29"/>
      <c r="J98" s="29"/>
      <c r="K98" s="29"/>
      <c r="L98" s="29"/>
      <c r="M98" s="29">
        <v>82.1</v>
      </c>
      <c r="N98" s="29"/>
      <c r="O98" s="29"/>
      <c r="P98" s="29"/>
      <c r="Q98" s="29"/>
      <c r="R98" s="29">
        <v>83.3</v>
      </c>
      <c r="S98" s="29">
        <v>83.6</v>
      </c>
      <c r="T98" s="29">
        <v>83.5</v>
      </c>
      <c r="U98" s="29">
        <v>83.4</v>
      </c>
      <c r="V98" s="29">
        <v>83.1</v>
      </c>
      <c r="W98" s="22">
        <v>83</v>
      </c>
      <c r="X98" s="22">
        <v>83</v>
      </c>
      <c r="Y98" s="22">
        <v>82.8</v>
      </c>
      <c r="Z98" s="18">
        <v>82.8</v>
      </c>
    </row>
    <row r="99" spans="1:26" ht="12.75">
      <c r="A99" s="13" t="s">
        <v>1299</v>
      </c>
      <c r="B99" s="13">
        <v>1562.3</v>
      </c>
      <c r="C99" s="131">
        <v>1402.3</v>
      </c>
      <c r="D99" s="29">
        <v>1461.3</v>
      </c>
      <c r="E99" s="29">
        <v>1561.8</v>
      </c>
      <c r="F99" s="29">
        <v>1453.7</v>
      </c>
      <c r="G99" s="29">
        <v>1109.7</v>
      </c>
      <c r="H99" s="29">
        <v>1091.7</v>
      </c>
      <c r="I99" s="29">
        <v>1018.5</v>
      </c>
      <c r="J99" s="29">
        <v>964.4</v>
      </c>
      <c r="K99" s="29">
        <v>972.9</v>
      </c>
      <c r="L99" s="29">
        <v>959.9</v>
      </c>
      <c r="M99" s="29">
        <v>886.8</v>
      </c>
      <c r="N99" s="29">
        <v>834.1</v>
      </c>
      <c r="O99" s="29">
        <v>796.7</v>
      </c>
      <c r="P99" s="29">
        <v>812.3</v>
      </c>
      <c r="Q99" s="29">
        <v>877.3</v>
      </c>
      <c r="R99" s="29">
        <v>872.5</v>
      </c>
      <c r="S99" s="29">
        <v>828.4</v>
      </c>
      <c r="T99" s="29">
        <v>836.7</v>
      </c>
      <c r="U99" s="29">
        <v>811.5</v>
      </c>
      <c r="V99" s="22">
        <v>860</v>
      </c>
      <c r="W99" s="22">
        <v>841.7</v>
      </c>
      <c r="X99" s="7">
        <v>872.3</v>
      </c>
      <c r="Y99" s="18">
        <v>863</v>
      </c>
      <c r="Z99" s="18">
        <v>802.9</v>
      </c>
    </row>
    <row r="100" spans="1:26" ht="14.25" customHeight="1">
      <c r="A100" s="17" t="s">
        <v>1300</v>
      </c>
      <c r="B100" s="29">
        <v>521.2</v>
      </c>
      <c r="C100" s="29">
        <v>447.2</v>
      </c>
      <c r="D100" s="29">
        <v>427.9</v>
      </c>
      <c r="E100" s="22">
        <v>391</v>
      </c>
      <c r="F100" s="29">
        <v>366.9</v>
      </c>
      <c r="G100" s="29">
        <v>305.1</v>
      </c>
      <c r="H100" s="29">
        <v>267.1</v>
      </c>
      <c r="I100" s="29">
        <v>259.8</v>
      </c>
      <c r="J100" s="29">
        <v>254.6</v>
      </c>
      <c r="K100" s="29">
        <v>263.3</v>
      </c>
      <c r="L100" s="29">
        <v>264.9</v>
      </c>
      <c r="M100" s="29">
        <v>254.3</v>
      </c>
      <c r="N100" s="29">
        <v>233.1</v>
      </c>
      <c r="O100" s="29">
        <v>230.4</v>
      </c>
      <c r="P100" s="29">
        <v>187.1</v>
      </c>
      <c r="Q100" s="29">
        <v>194.5</v>
      </c>
      <c r="R100" s="29">
        <v>202.4</v>
      </c>
      <c r="S100" s="29">
        <v>191.4</v>
      </c>
      <c r="T100" s="22">
        <v>181</v>
      </c>
      <c r="U100" s="29">
        <v>170.8</v>
      </c>
      <c r="V100" s="29">
        <v>196.5</v>
      </c>
      <c r="W100" s="22">
        <v>184.9</v>
      </c>
      <c r="X100" s="7">
        <v>186.9</v>
      </c>
      <c r="Y100" s="7">
        <v>187.4</v>
      </c>
      <c r="Z100" s="18">
        <v>182.2</v>
      </c>
    </row>
    <row r="101" spans="1:26" ht="38.25">
      <c r="A101" s="17" t="s">
        <v>1301</v>
      </c>
      <c r="B101" s="22">
        <v>483</v>
      </c>
      <c r="C101" s="29">
        <v>408.9</v>
      </c>
      <c r="D101" s="29">
        <v>455.5</v>
      </c>
      <c r="E101" s="29">
        <v>550.6</v>
      </c>
      <c r="F101" s="29">
        <v>618.2</v>
      </c>
      <c r="G101" s="29">
        <v>990.1</v>
      </c>
      <c r="H101" s="29">
        <v>1174.6</v>
      </c>
      <c r="I101" s="29">
        <v>745.1</v>
      </c>
      <c r="J101" s="22">
        <v>469</v>
      </c>
      <c r="K101" s="29">
        <v>538.1</v>
      </c>
      <c r="L101" s="22">
        <v>520</v>
      </c>
      <c r="M101" s="29">
        <v>542.9</v>
      </c>
      <c r="N101" s="29">
        <v>582.1</v>
      </c>
      <c r="O101" s="22">
        <v>558</v>
      </c>
      <c r="P101" s="22">
        <v>511</v>
      </c>
      <c r="Q101" s="29">
        <v>520.1</v>
      </c>
      <c r="R101" s="29">
        <v>419.6</v>
      </c>
      <c r="S101" s="29">
        <v>317.3</v>
      </c>
      <c r="T101" s="29">
        <v>150.4</v>
      </c>
      <c r="U101" s="29">
        <v>226.6</v>
      </c>
      <c r="V101" s="29">
        <v>161.7</v>
      </c>
      <c r="W101" s="22">
        <v>255.2</v>
      </c>
      <c r="X101" s="7">
        <v>245.4</v>
      </c>
      <c r="Y101" s="7">
        <v>208.8</v>
      </c>
      <c r="Z101" s="18">
        <v>196.1</v>
      </c>
    </row>
    <row r="102" spans="1:26" ht="15.75">
      <c r="A102" s="17" t="s">
        <v>1302</v>
      </c>
      <c r="B102" s="22">
        <v>18</v>
      </c>
      <c r="C102" s="29">
        <v>25.8</v>
      </c>
      <c r="D102" s="29">
        <v>18.4</v>
      </c>
      <c r="E102" s="29">
        <v>20.3</v>
      </c>
      <c r="F102" s="22">
        <v>26</v>
      </c>
      <c r="G102" s="29">
        <v>32.8</v>
      </c>
      <c r="H102" s="29">
        <v>31.3</v>
      </c>
      <c r="I102" s="29">
        <v>26.7</v>
      </c>
      <c r="J102" s="29">
        <v>36.7</v>
      </c>
      <c r="K102" s="29">
        <v>22.4</v>
      </c>
      <c r="L102" s="29">
        <v>23.7</v>
      </c>
      <c r="M102" s="29">
        <v>43.4</v>
      </c>
      <c r="N102" s="29">
        <v>33.1</v>
      </c>
      <c r="O102" s="29">
        <v>27.2</v>
      </c>
      <c r="P102" s="29">
        <v>19.2</v>
      </c>
      <c r="Q102" s="29">
        <v>32.5</v>
      </c>
      <c r="R102" s="29">
        <v>17.8</v>
      </c>
      <c r="S102" s="29">
        <v>26.3</v>
      </c>
      <c r="T102" s="29">
        <v>23.2</v>
      </c>
      <c r="U102" s="29">
        <v>33.4</v>
      </c>
      <c r="V102" s="29">
        <v>19.7</v>
      </c>
      <c r="W102" s="22">
        <v>19.3</v>
      </c>
      <c r="X102" s="18">
        <v>10</v>
      </c>
      <c r="Y102" s="18">
        <v>16.9</v>
      </c>
      <c r="Z102" s="18">
        <v>12.3</v>
      </c>
    </row>
    <row r="103" spans="1:26" ht="15.75">
      <c r="A103" s="31" t="s">
        <v>1303</v>
      </c>
      <c r="B103" s="22">
        <v>682</v>
      </c>
      <c r="C103" s="29">
        <v>691.5</v>
      </c>
      <c r="D103" s="29">
        <v>748.6</v>
      </c>
      <c r="E103" s="29">
        <v>536.8</v>
      </c>
      <c r="F103" s="29">
        <v>360.1</v>
      </c>
      <c r="G103" s="29">
        <v>1853.5</v>
      </c>
      <c r="H103" s="29">
        <v>726.7</v>
      </c>
      <c r="I103" s="29">
        <v>2496.9</v>
      </c>
      <c r="J103" s="29">
        <v>751.7</v>
      </c>
      <c r="K103" s="29">
        <v>1328.6</v>
      </c>
      <c r="L103" s="29">
        <v>896.8</v>
      </c>
      <c r="M103" s="29">
        <v>1369.5</v>
      </c>
      <c r="N103" s="29">
        <v>2352.8</v>
      </c>
      <c r="O103" s="29">
        <v>543.3</v>
      </c>
      <c r="P103" s="29">
        <v>845.3</v>
      </c>
      <c r="Q103" s="29">
        <v>1493.5</v>
      </c>
      <c r="R103" s="29">
        <v>1036.1</v>
      </c>
      <c r="S103" s="29">
        <v>2069.8</v>
      </c>
      <c r="T103" s="29">
        <v>2111.6</v>
      </c>
      <c r="U103" s="29">
        <v>1962.3</v>
      </c>
      <c r="V103" s="29">
        <v>1367.5</v>
      </c>
      <c r="W103" s="22">
        <v>2054</v>
      </c>
      <c r="X103" s="18">
        <v>1158</v>
      </c>
      <c r="Y103" s="18">
        <v>3190.7</v>
      </c>
      <c r="Z103" s="18">
        <v>2748.9</v>
      </c>
    </row>
    <row r="104" spans="1:26" ht="15.75">
      <c r="A104" s="31" t="s">
        <v>1304</v>
      </c>
      <c r="B104" s="22">
        <v>10</v>
      </c>
      <c r="C104" s="29">
        <v>11.1</v>
      </c>
      <c r="D104" s="29">
        <v>22.3</v>
      </c>
      <c r="E104" s="29">
        <v>10.2</v>
      </c>
      <c r="F104" s="29">
        <v>8.5</v>
      </c>
      <c r="G104" s="29">
        <v>55.9</v>
      </c>
      <c r="H104" s="29">
        <v>21.8</v>
      </c>
      <c r="I104" s="22">
        <v>143</v>
      </c>
      <c r="J104" s="29">
        <v>21.9</v>
      </c>
      <c r="K104" s="29">
        <v>39.6</v>
      </c>
      <c r="L104" s="29">
        <v>16.5</v>
      </c>
      <c r="M104" s="29">
        <v>32.4</v>
      </c>
      <c r="N104" s="29">
        <v>68.4</v>
      </c>
      <c r="O104" s="29">
        <v>15.7</v>
      </c>
      <c r="P104" s="29">
        <v>12.3</v>
      </c>
      <c r="Q104" s="29">
        <v>34.5</v>
      </c>
      <c r="R104" s="29">
        <v>16.5</v>
      </c>
      <c r="S104" s="29">
        <v>30.1</v>
      </c>
      <c r="T104" s="29">
        <v>25.4</v>
      </c>
      <c r="U104" s="29">
        <v>93.4</v>
      </c>
      <c r="V104" s="29">
        <v>28.6</v>
      </c>
      <c r="W104" s="22">
        <v>63.1</v>
      </c>
      <c r="X104" s="7">
        <v>15.6</v>
      </c>
      <c r="Y104" s="7">
        <v>39.7</v>
      </c>
      <c r="Z104" s="18">
        <v>37.5</v>
      </c>
    </row>
    <row r="105" spans="1:26" ht="27" customHeight="1">
      <c r="A105" s="423" t="s">
        <v>1378</v>
      </c>
      <c r="B105" s="423"/>
      <c r="C105" s="423"/>
      <c r="D105" s="423"/>
      <c r="E105" s="423"/>
      <c r="F105" s="423"/>
      <c r="G105" s="423"/>
      <c r="H105" s="423"/>
      <c r="I105" s="423"/>
      <c r="J105" s="423"/>
      <c r="K105" s="423"/>
      <c r="L105" s="423"/>
      <c r="M105" s="423"/>
      <c r="N105" s="423"/>
      <c r="O105" s="423"/>
      <c r="P105" s="423"/>
      <c r="Q105" s="423"/>
      <c r="R105" s="423"/>
      <c r="S105" s="423"/>
      <c r="T105" s="423"/>
      <c r="U105" s="423"/>
      <c r="V105" s="423"/>
      <c r="W105" s="423"/>
      <c r="X105" s="423"/>
      <c r="Y105" s="423"/>
      <c r="Z105" s="423"/>
    </row>
    <row r="106" spans="1:26" ht="14.25" customHeight="1">
      <c r="A106" s="423" t="s">
        <v>2390</v>
      </c>
      <c r="B106" s="423"/>
      <c r="C106" s="423"/>
      <c r="D106" s="423"/>
      <c r="E106" s="423"/>
      <c r="F106" s="423"/>
      <c r="G106" s="423"/>
      <c r="H106" s="423"/>
      <c r="I106" s="423"/>
      <c r="J106" s="423"/>
      <c r="K106" s="423"/>
      <c r="L106" s="423"/>
      <c r="M106" s="423"/>
      <c r="N106" s="423"/>
      <c r="O106" s="423"/>
      <c r="P106" s="423"/>
      <c r="Q106" s="423"/>
      <c r="R106" s="423"/>
      <c r="S106" s="423"/>
      <c r="T106" s="423"/>
      <c r="U106" s="423"/>
      <c r="V106" s="423"/>
      <c r="W106" s="423"/>
      <c r="X106" s="423"/>
      <c r="Y106" s="423"/>
      <c r="Z106" s="423"/>
    </row>
  </sheetData>
  <sheetProtection selectLockedCells="1" selectUnlockedCells="1"/>
  <mergeCells count="7">
    <mergeCell ref="A106:Z106"/>
    <mergeCell ref="A1:Z1"/>
    <mergeCell ref="A3:Z3"/>
    <mergeCell ref="A91:Z91"/>
    <mergeCell ref="A92:Z92"/>
    <mergeCell ref="A93:Z93"/>
    <mergeCell ref="A105:Z105"/>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R19"/>
  <sheetViews>
    <sheetView zoomScalePageLayoutView="0" workbookViewId="0" topLeftCell="A1">
      <pane xSplit="1" ySplit="3" topLeftCell="G4" activePane="bottomRight" state="frozen"/>
      <selection pane="topLeft" activeCell="A1" sqref="A1"/>
      <selection pane="topRight" activeCell="B1" sqref="B1"/>
      <selection pane="bottomLeft" activeCell="A13" sqref="A13"/>
      <selection pane="bottomRight" activeCell="A1" sqref="A1:Z1"/>
    </sheetView>
  </sheetViews>
  <sheetFormatPr defaultColWidth="9.00390625" defaultRowHeight="12.75"/>
  <cols>
    <col min="1" max="1" width="32.87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4.25" customHeight="1">
      <c r="A2" s="3" t="s">
        <v>566</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1305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6" ht="14.25">
      <c r="A4" s="406" t="s">
        <v>1003</v>
      </c>
      <c r="B4" s="406"/>
      <c r="C4" s="406"/>
      <c r="D4" s="406"/>
      <c r="E4" s="406"/>
      <c r="F4" s="406"/>
      <c r="G4" s="406"/>
      <c r="H4" s="406"/>
      <c r="I4" s="406"/>
      <c r="J4" s="406"/>
      <c r="K4" s="406"/>
      <c r="L4" s="406"/>
      <c r="M4" s="406"/>
      <c r="N4" s="406"/>
      <c r="O4" s="406"/>
      <c r="P4" s="406"/>
      <c r="Q4" s="406"/>
      <c r="R4" s="406"/>
      <c r="S4" s="406"/>
      <c r="T4" s="406"/>
      <c r="U4" s="406"/>
      <c r="V4" s="406"/>
      <c r="W4" s="406"/>
      <c r="X4" s="406"/>
      <c r="Y4" s="406"/>
      <c r="Z4" s="406"/>
    </row>
    <row r="5" spans="1:25" ht="27" customHeight="1">
      <c r="A5" s="17" t="s">
        <v>1306</v>
      </c>
      <c r="B5" s="10">
        <v>6966</v>
      </c>
      <c r="C5" s="10">
        <v>5314</v>
      </c>
      <c r="D5" s="10">
        <v>4369</v>
      </c>
      <c r="E5" s="10">
        <v>3543</v>
      </c>
      <c r="F5" s="10">
        <v>3936</v>
      </c>
      <c r="G5" s="10">
        <v>4137</v>
      </c>
      <c r="H5" s="22">
        <v>4108</v>
      </c>
      <c r="I5" s="22">
        <v>4084</v>
      </c>
      <c r="J5" s="10">
        <v>4020</v>
      </c>
      <c r="K5" s="10">
        <v>3776</v>
      </c>
      <c r="L5" s="10">
        <v>3621</v>
      </c>
      <c r="M5" s="10">
        <v>3258</v>
      </c>
      <c r="N5" s="10">
        <v>3285</v>
      </c>
      <c r="O5" s="10">
        <v>2965</v>
      </c>
      <c r="P5" s="10">
        <v>3212</v>
      </c>
      <c r="Q5" s="10">
        <v>3264</v>
      </c>
      <c r="R5" s="10">
        <v>3417</v>
      </c>
      <c r="S5" s="10">
        <v>3333</v>
      </c>
      <c r="T5" s="10">
        <v>3728</v>
      </c>
      <c r="U5" s="41"/>
      <c r="Y5" s="41"/>
    </row>
    <row r="6" spans="1:26" ht="14.25">
      <c r="A6" s="406" t="s">
        <v>1062</v>
      </c>
      <c r="B6" s="406"/>
      <c r="C6" s="406"/>
      <c r="D6" s="406"/>
      <c r="E6" s="406"/>
      <c r="F6" s="406"/>
      <c r="G6" s="406"/>
      <c r="H6" s="406"/>
      <c r="I6" s="406"/>
      <c r="J6" s="406"/>
      <c r="K6" s="406"/>
      <c r="L6" s="406"/>
      <c r="M6" s="406"/>
      <c r="N6" s="406"/>
      <c r="O6" s="406"/>
      <c r="P6" s="406"/>
      <c r="Q6" s="406"/>
      <c r="R6" s="406"/>
      <c r="S6" s="406"/>
      <c r="T6" s="406"/>
      <c r="U6" s="406"/>
      <c r="V6" s="406"/>
      <c r="W6" s="406"/>
      <c r="X6" s="406"/>
      <c r="Y6" s="406"/>
      <c r="Z6" s="406"/>
    </row>
    <row r="7" spans="1:26" ht="12.75">
      <c r="A7" s="17" t="s">
        <v>1307</v>
      </c>
      <c r="B7" s="10"/>
      <c r="C7" s="10"/>
      <c r="D7" s="10"/>
      <c r="E7" s="10"/>
      <c r="F7" s="10"/>
      <c r="G7" s="10"/>
      <c r="H7" s="22"/>
      <c r="I7" s="22"/>
      <c r="J7" s="10"/>
      <c r="K7" s="10"/>
      <c r="L7" s="10"/>
      <c r="M7" s="10"/>
      <c r="N7" s="10"/>
      <c r="O7" s="10"/>
      <c r="P7" s="10"/>
      <c r="Q7" s="10"/>
      <c r="R7" s="10"/>
      <c r="S7" s="10"/>
      <c r="T7" s="19">
        <v>1224</v>
      </c>
      <c r="U7" s="19">
        <v>1151</v>
      </c>
      <c r="V7" s="22">
        <v>1395</v>
      </c>
      <c r="W7" s="10">
        <v>1399</v>
      </c>
      <c r="X7" s="10">
        <v>1461</v>
      </c>
      <c r="Y7" s="7">
        <v>1168</v>
      </c>
      <c r="Z7" s="10">
        <v>1175</v>
      </c>
    </row>
    <row r="8" spans="1:26" ht="39" customHeight="1">
      <c r="A8" s="17" t="s">
        <v>1308</v>
      </c>
      <c r="B8" s="10"/>
      <c r="C8" s="10"/>
      <c r="D8" s="10"/>
      <c r="E8" s="10"/>
      <c r="F8" s="10"/>
      <c r="G8" s="10"/>
      <c r="H8" s="22"/>
      <c r="I8" s="22"/>
      <c r="J8" s="10"/>
      <c r="K8" s="10"/>
      <c r="L8" s="10"/>
      <c r="M8" s="10"/>
      <c r="N8" s="10"/>
      <c r="O8" s="10"/>
      <c r="P8" s="10"/>
      <c r="Q8" s="10"/>
      <c r="R8" s="10"/>
      <c r="S8" s="10"/>
      <c r="T8" s="19">
        <v>44.8</v>
      </c>
      <c r="U8" s="19">
        <v>39.8</v>
      </c>
      <c r="V8" s="22">
        <v>42.8</v>
      </c>
      <c r="W8" s="10">
        <v>44.5</v>
      </c>
      <c r="X8" s="10">
        <v>52.7</v>
      </c>
      <c r="Y8" s="7">
        <v>55.5</v>
      </c>
      <c r="Z8" s="10">
        <v>67.9</v>
      </c>
    </row>
    <row r="9" spans="1:26" ht="12.75">
      <c r="A9" s="17" t="s">
        <v>1309</v>
      </c>
      <c r="B9" s="10"/>
      <c r="C9" s="10"/>
      <c r="D9" s="10"/>
      <c r="E9" s="10"/>
      <c r="F9" s="10"/>
      <c r="G9" s="10"/>
      <c r="H9" s="22"/>
      <c r="I9" s="22"/>
      <c r="J9" s="10"/>
      <c r="K9" s="10"/>
      <c r="L9" s="10"/>
      <c r="M9" s="10"/>
      <c r="N9" s="10"/>
      <c r="O9" s="10"/>
      <c r="P9" s="10"/>
      <c r="Q9" s="10"/>
      <c r="R9" s="10"/>
      <c r="S9" s="10"/>
      <c r="T9" s="58">
        <v>2</v>
      </c>
      <c r="U9" s="10">
        <v>3.5</v>
      </c>
      <c r="V9" s="22">
        <v>6.9</v>
      </c>
      <c r="W9" s="10">
        <v>5.4</v>
      </c>
      <c r="X9" s="22">
        <v>3.1</v>
      </c>
      <c r="Y9" s="7">
        <v>4.2</v>
      </c>
      <c r="Z9" s="7">
        <v>4.3</v>
      </c>
    </row>
    <row r="10" spans="1:26" ht="25.5" customHeight="1">
      <c r="A10" s="17" t="s">
        <v>1310</v>
      </c>
      <c r="K10" s="29">
        <v>6646.1</v>
      </c>
      <c r="L10" s="29">
        <v>6757.2</v>
      </c>
      <c r="M10" s="29">
        <v>6850.8</v>
      </c>
      <c r="N10" s="29">
        <v>6981.2</v>
      </c>
      <c r="O10" s="29">
        <v>6452.2</v>
      </c>
      <c r="P10" s="29">
        <v>6938.6</v>
      </c>
      <c r="Q10" s="29">
        <v>7418.7</v>
      </c>
      <c r="R10" s="29">
        <v>7653.7</v>
      </c>
      <c r="S10" s="29">
        <v>7908.4</v>
      </c>
      <c r="T10" s="22">
        <v>9432</v>
      </c>
      <c r="U10" s="22">
        <v>10056.8</v>
      </c>
      <c r="V10" s="22">
        <v>9777.7</v>
      </c>
      <c r="W10" s="22">
        <v>9940.3</v>
      </c>
      <c r="X10" s="22">
        <v>9275.6</v>
      </c>
      <c r="Y10" s="22">
        <v>8864.7</v>
      </c>
      <c r="Z10" s="22">
        <v>8974.8</v>
      </c>
    </row>
    <row r="11" spans="1:26" ht="15" customHeight="1">
      <c r="A11" s="17" t="s">
        <v>1311</v>
      </c>
      <c r="K11" s="29"/>
      <c r="L11" s="29"/>
      <c r="M11" s="29"/>
      <c r="N11" s="29"/>
      <c r="O11" s="29"/>
      <c r="P11" s="29"/>
      <c r="Q11" s="29"/>
      <c r="R11" s="29"/>
      <c r="S11" s="29">
        <v>29.5</v>
      </c>
      <c r="T11" s="22">
        <v>26.5</v>
      </c>
      <c r="U11" s="22">
        <v>30.2</v>
      </c>
      <c r="V11" s="22">
        <v>27.5</v>
      </c>
      <c r="W11" s="22">
        <v>34.8</v>
      </c>
      <c r="X11" s="22">
        <v>30.6</v>
      </c>
      <c r="Y11" s="22">
        <v>28.7</v>
      </c>
      <c r="Z11" s="22">
        <v>25</v>
      </c>
    </row>
    <row r="12" spans="1:26" ht="25.5" customHeight="1">
      <c r="A12" s="17" t="s">
        <v>1312</v>
      </c>
      <c r="K12" s="29"/>
      <c r="L12" s="29"/>
      <c r="M12" s="29"/>
      <c r="N12" s="29"/>
      <c r="O12" s="29"/>
      <c r="P12" s="29"/>
      <c r="Q12" s="29"/>
      <c r="R12" s="29"/>
      <c r="S12" s="29"/>
      <c r="T12" s="22"/>
      <c r="U12" s="22">
        <v>314115.5</v>
      </c>
      <c r="V12" s="22">
        <v>372841.8</v>
      </c>
      <c r="W12" s="22">
        <v>410679.9</v>
      </c>
      <c r="X12" s="22">
        <v>446871</v>
      </c>
      <c r="Y12" s="22">
        <v>530835.2</v>
      </c>
      <c r="Z12" s="22">
        <v>586983.8</v>
      </c>
    </row>
    <row r="13" spans="1:26" ht="15.75" customHeight="1">
      <c r="A13" s="17" t="s">
        <v>1313</v>
      </c>
      <c r="K13" s="29"/>
      <c r="L13" s="29"/>
      <c r="M13" s="29"/>
      <c r="N13" s="29"/>
      <c r="O13" s="29"/>
      <c r="P13" s="29"/>
      <c r="Q13" s="29"/>
      <c r="R13" s="29"/>
      <c r="S13" s="29"/>
      <c r="T13" s="22"/>
      <c r="U13" s="22">
        <v>76207.4</v>
      </c>
      <c r="V13" s="22">
        <v>85928.5</v>
      </c>
      <c r="W13" s="22">
        <v>92868.8</v>
      </c>
      <c r="X13" s="22">
        <v>100457.5</v>
      </c>
      <c r="Y13" s="22">
        <v>120234.7</v>
      </c>
      <c r="Z13" s="22">
        <v>129506.1</v>
      </c>
    </row>
    <row r="14" spans="1:26" ht="28.5" customHeight="1">
      <c r="A14" s="17" t="s">
        <v>1379</v>
      </c>
      <c r="K14" s="29"/>
      <c r="L14" s="29"/>
      <c r="M14" s="29"/>
      <c r="N14" s="29"/>
      <c r="O14" s="29"/>
      <c r="P14" s="29"/>
      <c r="Q14" s="29"/>
      <c r="R14" s="29"/>
      <c r="S14" s="29"/>
      <c r="T14" s="22"/>
      <c r="U14" s="100">
        <v>2708</v>
      </c>
      <c r="V14" s="100">
        <v>3116</v>
      </c>
      <c r="W14" s="100">
        <v>3050</v>
      </c>
      <c r="X14" s="100">
        <v>3356</v>
      </c>
      <c r="Y14" s="100">
        <v>3619</v>
      </c>
      <c r="Z14" s="100">
        <v>3501</v>
      </c>
    </row>
    <row r="15" spans="1:26" ht="27.75" customHeight="1">
      <c r="A15" s="17" t="s">
        <v>1380</v>
      </c>
      <c r="K15" s="29"/>
      <c r="L15" s="29"/>
      <c r="M15" s="29"/>
      <c r="N15" s="29"/>
      <c r="O15" s="29"/>
      <c r="P15" s="29"/>
      <c r="Q15" s="29"/>
      <c r="R15" s="29"/>
      <c r="U15" s="100">
        <v>2033</v>
      </c>
      <c r="V15" s="100">
        <v>2327</v>
      </c>
      <c r="W15" s="100">
        <v>2379</v>
      </c>
      <c r="X15" s="100">
        <v>2862</v>
      </c>
      <c r="Y15" s="100">
        <v>2565</v>
      </c>
      <c r="Z15" s="100">
        <v>1356</v>
      </c>
    </row>
    <row r="16" spans="1:26" ht="18" customHeight="1">
      <c r="A16" s="423" t="s">
        <v>1314</v>
      </c>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row>
    <row r="17" spans="1:26" ht="12.75">
      <c r="A17" s="423" t="s">
        <v>1315</v>
      </c>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row>
    <row r="18" spans="1:26" ht="13.5" customHeight="1">
      <c r="A18" s="424" t="s">
        <v>1381</v>
      </c>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row>
    <row r="19" spans="1:26" ht="12.75">
      <c r="A19" s="423" t="s">
        <v>1382</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row>
  </sheetData>
  <sheetProtection selectLockedCells="1" selectUnlockedCells="1"/>
  <mergeCells count="8">
    <mergeCell ref="A18:Z18"/>
    <mergeCell ref="A19:Z19"/>
    <mergeCell ref="A1:Z1"/>
    <mergeCell ref="A3:Z3"/>
    <mergeCell ref="A4:Z4"/>
    <mergeCell ref="A6:Z6"/>
    <mergeCell ref="A16:Z16"/>
    <mergeCell ref="A17:Z17"/>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AR179"/>
  <sheetViews>
    <sheetView zoomScalePageLayoutView="0" workbookViewId="0" topLeftCell="A1">
      <pane xSplit="1" ySplit="3" topLeftCell="H163" activePane="bottomRight" state="frozen"/>
      <selection pane="topLeft" activeCell="A1" sqref="A1"/>
      <selection pane="topRight" activeCell="B1" sqref="B1"/>
      <selection pane="bottomLeft" activeCell="A4" sqref="A4"/>
      <selection pane="bottomRight" activeCell="A1" sqref="A1:Z1"/>
    </sheetView>
  </sheetViews>
  <sheetFormatPr defaultColWidth="9.00390625" defaultRowHeight="12.75"/>
  <cols>
    <col min="1" max="1" width="35.625" style="0" customWidth="1"/>
    <col min="25" max="25" width="10.875" style="0" customWidth="1"/>
    <col min="26" max="26" width="9.75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4.2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1316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28.5" customHeight="1">
      <c r="A4" s="264" t="s">
        <v>1317</v>
      </c>
    </row>
    <row r="5" spans="1:26" ht="41.25">
      <c r="A5" s="17" t="s">
        <v>1318</v>
      </c>
      <c r="C5" s="7">
        <v>1533</v>
      </c>
      <c r="D5" s="7">
        <v>16262</v>
      </c>
      <c r="E5" s="7">
        <v>58940</v>
      </c>
      <c r="F5" s="7">
        <v>145690</v>
      </c>
      <c r="G5" s="7">
        <v>214286</v>
      </c>
      <c r="H5" s="7">
        <v>229998</v>
      </c>
      <c r="I5" s="7">
        <v>229520</v>
      </c>
      <c r="J5" s="7">
        <v>307813</v>
      </c>
      <c r="K5" s="7">
        <v>503837</v>
      </c>
      <c r="L5" s="7">
        <v>703831</v>
      </c>
      <c r="M5" s="7">
        <v>830996</v>
      </c>
      <c r="N5" s="7">
        <v>1042721</v>
      </c>
      <c r="O5" s="7">
        <v>1313651</v>
      </c>
      <c r="P5" s="7">
        <v>1754406</v>
      </c>
      <c r="Q5" s="7">
        <v>2350840</v>
      </c>
      <c r="R5" s="7">
        <v>3293323</v>
      </c>
      <c r="S5" s="7">
        <v>4528145</v>
      </c>
      <c r="T5" s="7">
        <v>3998342</v>
      </c>
      <c r="U5" s="7">
        <v>4454156</v>
      </c>
      <c r="V5" s="11">
        <v>5140310</v>
      </c>
      <c r="W5" s="11">
        <v>5714109</v>
      </c>
      <c r="X5" s="11">
        <v>6019465</v>
      </c>
      <c r="Y5" s="11">
        <v>6125191</v>
      </c>
      <c r="Z5" s="7" t="s">
        <v>1319</v>
      </c>
    </row>
    <row r="6" spans="1:26" ht="28.5">
      <c r="A6" s="265" t="s">
        <v>1388</v>
      </c>
      <c r="C6" s="7"/>
      <c r="D6" s="7"/>
      <c r="E6" s="7"/>
      <c r="F6" s="7"/>
      <c r="G6" s="7"/>
      <c r="H6" s="7"/>
      <c r="I6" s="7"/>
      <c r="J6" s="7"/>
      <c r="K6" s="7"/>
      <c r="L6" s="7"/>
      <c r="M6" s="7"/>
      <c r="N6" s="7"/>
      <c r="O6" s="7"/>
      <c r="P6" s="7"/>
      <c r="Q6" s="7"/>
      <c r="R6" s="7"/>
      <c r="S6" s="7"/>
      <c r="T6" s="48"/>
      <c r="U6" s="48"/>
      <c r="V6" s="48"/>
      <c r="W6" s="48"/>
      <c r="X6" s="48"/>
      <c r="Y6" s="35"/>
      <c r="Z6" s="7"/>
    </row>
    <row r="7" spans="1:26" ht="12.75">
      <c r="A7" s="49" t="s">
        <v>905</v>
      </c>
      <c r="C7" s="266"/>
      <c r="D7" s="7">
        <v>28.4</v>
      </c>
      <c r="E7" s="133">
        <v>18.2</v>
      </c>
      <c r="F7" s="133">
        <v>12.4</v>
      </c>
      <c r="G7" s="133">
        <v>12.3</v>
      </c>
      <c r="H7" s="133">
        <v>12.8</v>
      </c>
      <c r="I7" s="133">
        <v>12.9</v>
      </c>
      <c r="J7" s="133">
        <v>11.8</v>
      </c>
      <c r="K7" s="133">
        <v>10.5</v>
      </c>
      <c r="L7" s="133">
        <v>8.4</v>
      </c>
      <c r="M7" s="133">
        <v>7.6</v>
      </c>
      <c r="N7" s="133">
        <v>7.4</v>
      </c>
      <c r="O7" s="133">
        <v>6.2</v>
      </c>
      <c r="P7" s="133">
        <v>5.4</v>
      </c>
      <c r="Q7" s="133">
        <v>4.5</v>
      </c>
      <c r="R7" s="133">
        <v>4.1</v>
      </c>
      <c r="S7" s="7">
        <v>3.6</v>
      </c>
      <c r="T7" s="7">
        <v>3.6</v>
      </c>
      <c r="U7" s="7">
        <v>3.5</v>
      </c>
      <c r="V7" s="18">
        <v>3.1</v>
      </c>
      <c r="W7" s="7">
        <v>3.1</v>
      </c>
      <c r="X7" s="7">
        <v>2.9</v>
      </c>
      <c r="Y7" s="7">
        <v>2.5</v>
      </c>
      <c r="Z7" s="7">
        <v>2.6</v>
      </c>
    </row>
    <row r="8" spans="1:26" ht="12.75">
      <c r="A8" s="49" t="s">
        <v>906</v>
      </c>
      <c r="C8" s="266"/>
      <c r="D8" s="267">
        <v>1.2</v>
      </c>
      <c r="E8" s="267">
        <v>1.1</v>
      </c>
      <c r="F8" s="11">
        <v>1.2</v>
      </c>
      <c r="G8" s="267">
        <v>0.9</v>
      </c>
      <c r="H8" s="267">
        <v>0.9</v>
      </c>
      <c r="I8" s="267">
        <v>1.2</v>
      </c>
      <c r="J8" s="23">
        <v>1</v>
      </c>
      <c r="K8" s="267">
        <v>0.9</v>
      </c>
      <c r="L8" s="23">
        <v>1</v>
      </c>
      <c r="M8" s="133">
        <v>0.9</v>
      </c>
      <c r="N8" s="133">
        <v>0.7</v>
      </c>
      <c r="O8" s="133">
        <v>0.7</v>
      </c>
      <c r="P8" s="133">
        <v>0.8</v>
      </c>
      <c r="Q8" s="133">
        <v>0.6</v>
      </c>
      <c r="R8" s="133">
        <v>0.6</v>
      </c>
      <c r="S8" s="133">
        <v>0.5</v>
      </c>
      <c r="T8" s="133">
        <v>0.4</v>
      </c>
      <c r="U8" s="7">
        <v>0.4</v>
      </c>
      <c r="V8" s="18">
        <v>0.4</v>
      </c>
      <c r="W8" s="7">
        <v>0.4</v>
      </c>
      <c r="X8" s="7">
        <v>0.4</v>
      </c>
      <c r="Y8" s="7">
        <v>0.3</v>
      </c>
      <c r="Z8" s="7">
        <v>0.3</v>
      </c>
    </row>
    <row r="9" spans="1:26" ht="12.75">
      <c r="A9" s="49" t="s">
        <v>606</v>
      </c>
      <c r="C9" s="266"/>
      <c r="D9" s="133">
        <v>24.4</v>
      </c>
      <c r="E9" s="133">
        <v>34.8</v>
      </c>
      <c r="F9" s="133">
        <v>43.2</v>
      </c>
      <c r="G9" s="133">
        <v>48.3</v>
      </c>
      <c r="H9" s="7">
        <v>49.5</v>
      </c>
      <c r="I9" s="133">
        <v>53.8</v>
      </c>
      <c r="J9" s="133">
        <v>57.5</v>
      </c>
      <c r="K9" s="133">
        <v>63.9</v>
      </c>
      <c r="L9" s="133">
        <v>68.6</v>
      </c>
      <c r="M9" s="133">
        <v>72.4</v>
      </c>
      <c r="N9" s="133">
        <v>76.3</v>
      </c>
      <c r="O9" s="133">
        <v>78.1</v>
      </c>
      <c r="P9" s="133">
        <v>81.4</v>
      </c>
      <c r="Q9" s="133">
        <v>84.1</v>
      </c>
      <c r="R9" s="18">
        <v>86</v>
      </c>
      <c r="S9" s="133">
        <v>88.2</v>
      </c>
      <c r="T9" s="18">
        <v>89</v>
      </c>
      <c r="U9" s="18">
        <v>89.2</v>
      </c>
      <c r="V9" s="74">
        <v>88.6</v>
      </c>
      <c r="W9" s="18">
        <v>88.5</v>
      </c>
      <c r="X9" s="18">
        <v>88.1</v>
      </c>
      <c r="Y9" s="7">
        <v>89.8</v>
      </c>
      <c r="Z9" s="7">
        <v>90.1</v>
      </c>
    </row>
    <row r="10" spans="1:26" ht="12.75">
      <c r="A10" s="49" t="s">
        <v>1320</v>
      </c>
      <c r="C10" s="266"/>
      <c r="D10" s="267">
        <v>41.6</v>
      </c>
      <c r="E10" s="267">
        <v>44.4</v>
      </c>
      <c r="F10" s="23">
        <v>42</v>
      </c>
      <c r="G10" s="267">
        <v>37.4</v>
      </c>
      <c r="H10" s="267">
        <v>34.9</v>
      </c>
      <c r="I10" s="267">
        <v>29.8</v>
      </c>
      <c r="J10" s="267">
        <v>27.4</v>
      </c>
      <c r="K10" s="267">
        <v>22.2</v>
      </c>
      <c r="L10" s="267">
        <v>18.9</v>
      </c>
      <c r="M10" s="23">
        <v>15</v>
      </c>
      <c r="N10" s="23">
        <v>12</v>
      </c>
      <c r="O10" s="133">
        <v>9.2</v>
      </c>
      <c r="P10" s="133">
        <v>7.5</v>
      </c>
      <c r="Q10" s="7">
        <v>5.9</v>
      </c>
      <c r="R10" s="133">
        <v>4.8</v>
      </c>
      <c r="S10" s="133">
        <v>3.1</v>
      </c>
      <c r="T10" s="133">
        <v>2.7</v>
      </c>
      <c r="U10" s="7">
        <v>2.3</v>
      </c>
      <c r="V10" s="18">
        <v>2.2</v>
      </c>
      <c r="W10" s="268">
        <v>1.9</v>
      </c>
      <c r="X10" s="7">
        <v>1.6</v>
      </c>
      <c r="Y10" s="7">
        <v>1.8</v>
      </c>
      <c r="Z10" s="7">
        <v>1.5</v>
      </c>
    </row>
    <row r="11" spans="1:26" ht="13.5" customHeight="1">
      <c r="A11" s="49" t="s">
        <v>1321</v>
      </c>
      <c r="C11" s="266"/>
      <c r="D11" s="133">
        <v>4.4</v>
      </c>
      <c r="E11" s="133">
        <v>1.5</v>
      </c>
      <c r="F11" s="133">
        <v>1.2</v>
      </c>
      <c r="G11" s="133">
        <v>1.1</v>
      </c>
      <c r="H11" s="133">
        <v>1.9</v>
      </c>
      <c r="I11" s="133">
        <v>2.3</v>
      </c>
      <c r="J11" s="133">
        <v>2.3</v>
      </c>
      <c r="K11" s="133">
        <v>2.5</v>
      </c>
      <c r="L11" s="133">
        <v>3.1</v>
      </c>
      <c r="M11" s="133">
        <v>4.1</v>
      </c>
      <c r="N11" s="133">
        <v>3.6</v>
      </c>
      <c r="O11" s="133">
        <v>5.8</v>
      </c>
      <c r="P11" s="133">
        <v>4.9</v>
      </c>
      <c r="Q11" s="133">
        <v>4.9</v>
      </c>
      <c r="R11" s="133">
        <v>4.5</v>
      </c>
      <c r="S11" s="7">
        <v>4.6</v>
      </c>
      <c r="T11" s="133">
        <v>4.3</v>
      </c>
      <c r="U11" s="7">
        <v>4.6</v>
      </c>
      <c r="V11" s="74">
        <v>5.7</v>
      </c>
      <c r="W11" s="7">
        <v>6.1</v>
      </c>
      <c r="X11" s="58">
        <v>7</v>
      </c>
      <c r="Y11" s="7">
        <v>5.6</v>
      </c>
      <c r="Z11" s="7">
        <v>5.5</v>
      </c>
    </row>
    <row r="12" spans="1:26" ht="43.5" customHeight="1">
      <c r="A12" s="31" t="s">
        <v>1387</v>
      </c>
      <c r="C12" s="23">
        <v>64</v>
      </c>
      <c r="D12" s="23">
        <v>92</v>
      </c>
      <c r="E12" s="23">
        <v>76</v>
      </c>
      <c r="F12" s="133">
        <v>93.8</v>
      </c>
      <c r="G12" s="133">
        <v>83.2</v>
      </c>
      <c r="H12" s="133">
        <v>94.5</v>
      </c>
      <c r="I12" s="133">
        <v>94.2</v>
      </c>
      <c r="J12" s="133">
        <v>103.9</v>
      </c>
      <c r="K12" s="133">
        <v>113.5</v>
      </c>
      <c r="L12" s="133">
        <v>110.4</v>
      </c>
      <c r="M12" s="133">
        <v>102.9</v>
      </c>
      <c r="N12" s="133">
        <v>112.8</v>
      </c>
      <c r="O12" s="133">
        <v>110.1</v>
      </c>
      <c r="P12" s="133">
        <v>113.2</v>
      </c>
      <c r="Q12" s="133">
        <v>118.1</v>
      </c>
      <c r="R12" s="133">
        <v>118.2</v>
      </c>
      <c r="S12" s="133">
        <v>112.8</v>
      </c>
      <c r="T12" s="133">
        <v>86.8</v>
      </c>
      <c r="U12" s="18">
        <v>105</v>
      </c>
      <c r="V12" s="58">
        <v>105.1</v>
      </c>
      <c r="W12" s="7">
        <v>102.5</v>
      </c>
      <c r="X12" s="7">
        <v>100.1</v>
      </c>
      <c r="Y12" s="10">
        <v>97.7</v>
      </c>
      <c r="Z12" s="10" t="s">
        <v>1322</v>
      </c>
    </row>
    <row r="13" spans="1:26" ht="15.75">
      <c r="A13" s="31" t="s">
        <v>1385</v>
      </c>
      <c r="B13" s="7">
        <v>67814</v>
      </c>
      <c r="C13" s="133">
        <v>69049</v>
      </c>
      <c r="D13" s="133">
        <v>95938</v>
      </c>
      <c r="E13" s="133">
        <v>124908</v>
      </c>
      <c r="F13" s="133">
        <v>127764</v>
      </c>
      <c r="G13" s="133">
        <v>134620</v>
      </c>
      <c r="H13" s="133">
        <v>136997</v>
      </c>
      <c r="I13" s="133">
        <v>137156</v>
      </c>
      <c r="J13" s="133">
        <v>136788</v>
      </c>
      <c r="K13" s="133">
        <v>129340</v>
      </c>
      <c r="L13" s="133">
        <v>118374</v>
      </c>
      <c r="M13" s="133">
        <v>113082</v>
      </c>
      <c r="N13" s="133">
        <v>113720</v>
      </c>
      <c r="O13" s="133">
        <v>114705</v>
      </c>
      <c r="P13" s="133">
        <v>112846</v>
      </c>
      <c r="Q13" s="133">
        <v>122598</v>
      </c>
      <c r="R13" s="133">
        <v>131394</v>
      </c>
      <c r="S13" s="133">
        <v>155036</v>
      </c>
      <c r="T13" s="133">
        <v>175817</v>
      </c>
      <c r="U13" s="74">
        <v>196234</v>
      </c>
      <c r="V13" s="72">
        <v>209185</v>
      </c>
      <c r="W13" s="7">
        <v>205075</v>
      </c>
      <c r="X13" s="7">
        <v>217961</v>
      </c>
      <c r="Y13" s="7">
        <v>226838</v>
      </c>
      <c r="Z13" s="7">
        <v>235351</v>
      </c>
    </row>
    <row r="14" spans="1:26" ht="12" customHeight="1">
      <c r="A14" s="39" t="s">
        <v>1323</v>
      </c>
      <c r="B14" s="133"/>
      <c r="C14" s="133"/>
      <c r="D14" s="133"/>
      <c r="E14" s="133"/>
      <c r="F14" s="133"/>
      <c r="G14" s="133"/>
      <c r="H14" s="133"/>
      <c r="I14" s="133"/>
      <c r="J14" s="133"/>
      <c r="K14" s="133"/>
      <c r="L14" s="133"/>
      <c r="M14" s="133"/>
      <c r="N14" s="133"/>
      <c r="O14" s="133"/>
      <c r="P14" s="133"/>
      <c r="Q14" s="133"/>
      <c r="R14" s="133"/>
      <c r="T14" s="48"/>
      <c r="U14" s="7"/>
      <c r="V14" s="72"/>
      <c r="W14" s="7"/>
      <c r="X14" s="7"/>
      <c r="Y14" s="7"/>
      <c r="Z14" s="7"/>
    </row>
    <row r="15" spans="1:26" ht="12.75">
      <c r="A15" s="49" t="s">
        <v>905</v>
      </c>
      <c r="B15" s="269"/>
      <c r="C15" s="269"/>
      <c r="D15" s="269"/>
      <c r="F15" s="133">
        <v>4778</v>
      </c>
      <c r="G15" s="133">
        <v>3434</v>
      </c>
      <c r="H15" s="133">
        <v>3174</v>
      </c>
      <c r="I15" s="133">
        <v>3604</v>
      </c>
      <c r="J15" s="133">
        <v>3303</v>
      </c>
      <c r="K15" s="133">
        <v>3108</v>
      </c>
      <c r="L15" s="133">
        <v>2762</v>
      </c>
      <c r="M15" s="133">
        <v>2756</v>
      </c>
      <c r="N15" s="133">
        <v>2455</v>
      </c>
      <c r="O15" s="133">
        <v>2098</v>
      </c>
      <c r="P15" s="133">
        <v>1877</v>
      </c>
      <c r="Q15" s="133">
        <v>1759</v>
      </c>
      <c r="R15" s="133">
        <v>1559</v>
      </c>
      <c r="S15" s="133">
        <v>1346</v>
      </c>
      <c r="T15" s="133">
        <v>1249</v>
      </c>
      <c r="U15" s="7">
        <v>1203</v>
      </c>
      <c r="V15" s="72">
        <v>1108</v>
      </c>
      <c r="W15" s="7">
        <v>950</v>
      </c>
      <c r="X15" s="7">
        <v>879</v>
      </c>
      <c r="Y15" s="7">
        <v>818</v>
      </c>
      <c r="Z15" s="7">
        <v>832</v>
      </c>
    </row>
    <row r="16" spans="1:26" ht="12.75">
      <c r="A16" s="49" t="s">
        <v>906</v>
      </c>
      <c r="B16" s="269"/>
      <c r="C16" s="269"/>
      <c r="D16" s="269"/>
      <c r="F16" s="133">
        <v>1050</v>
      </c>
      <c r="G16" s="133">
        <v>606</v>
      </c>
      <c r="H16" s="133">
        <v>576</v>
      </c>
      <c r="I16" s="133">
        <v>967</v>
      </c>
      <c r="J16" s="133">
        <v>897</v>
      </c>
      <c r="K16" s="133">
        <v>1032</v>
      </c>
      <c r="L16" s="133">
        <v>964</v>
      </c>
      <c r="M16" s="133">
        <v>972</v>
      </c>
      <c r="N16" s="133">
        <v>909</v>
      </c>
      <c r="O16" s="133">
        <v>742</v>
      </c>
      <c r="P16" s="133">
        <v>685</v>
      </c>
      <c r="Q16" s="133">
        <v>692</v>
      </c>
      <c r="R16" s="133">
        <v>647</v>
      </c>
      <c r="S16" s="133">
        <v>601</v>
      </c>
      <c r="T16" s="133">
        <v>512</v>
      </c>
      <c r="U16" s="7">
        <v>530</v>
      </c>
      <c r="V16" s="72">
        <v>499</v>
      </c>
      <c r="W16" s="7">
        <v>449</v>
      </c>
      <c r="X16" s="7">
        <v>403</v>
      </c>
      <c r="Y16" s="7">
        <v>395</v>
      </c>
      <c r="Z16" s="7">
        <v>461</v>
      </c>
    </row>
    <row r="17" spans="1:26" ht="12.75">
      <c r="A17" s="49" t="s">
        <v>606</v>
      </c>
      <c r="B17" s="269"/>
      <c r="C17" s="269"/>
      <c r="D17" s="269"/>
      <c r="F17" s="133">
        <v>108639</v>
      </c>
      <c r="G17" s="133">
        <v>115716</v>
      </c>
      <c r="H17" s="133">
        <v>118609</v>
      </c>
      <c r="I17" s="133">
        <v>118744</v>
      </c>
      <c r="J17" s="133">
        <v>120714</v>
      </c>
      <c r="K17" s="133">
        <v>115331</v>
      </c>
      <c r="L17" s="133">
        <v>106191</v>
      </c>
      <c r="M17" s="133">
        <v>102582</v>
      </c>
      <c r="N17" s="133">
        <v>105096</v>
      </c>
      <c r="O17" s="133">
        <v>107598</v>
      </c>
      <c r="P17" s="133">
        <v>106834</v>
      </c>
      <c r="Q17" s="133">
        <v>116321</v>
      </c>
      <c r="R17" s="133">
        <v>125464</v>
      </c>
      <c r="S17" s="133">
        <v>150317</v>
      </c>
      <c r="T17" s="133">
        <v>171291</v>
      </c>
      <c r="U17" s="74">
        <v>192165</v>
      </c>
      <c r="V17" s="72">
        <v>205416</v>
      </c>
      <c r="W17" s="7">
        <v>201273</v>
      </c>
      <c r="X17" s="7">
        <v>214055</v>
      </c>
      <c r="Y17" s="7">
        <v>223022</v>
      </c>
      <c r="Z17" s="7">
        <v>233140</v>
      </c>
    </row>
    <row r="18" spans="1:26" ht="12.75">
      <c r="A18" s="49" t="s">
        <v>1320</v>
      </c>
      <c r="B18" s="269"/>
      <c r="C18" s="269"/>
      <c r="D18" s="269"/>
      <c r="F18" s="133">
        <v>12683</v>
      </c>
      <c r="G18" s="133">
        <v>13837</v>
      </c>
      <c r="H18" s="133">
        <v>13701</v>
      </c>
      <c r="I18" s="133">
        <v>11568</v>
      </c>
      <c r="J18" s="133">
        <v>9879</v>
      </c>
      <c r="K18" s="133">
        <v>7787</v>
      </c>
      <c r="L18" s="133">
        <v>6936</v>
      </c>
      <c r="M18" s="133">
        <v>5309</v>
      </c>
      <c r="N18" s="133">
        <v>3897</v>
      </c>
      <c r="O18" s="133">
        <v>2742</v>
      </c>
      <c r="P18" s="133">
        <v>2004</v>
      </c>
      <c r="Q18" s="133">
        <v>1715</v>
      </c>
      <c r="R18" s="133">
        <v>1414</v>
      </c>
      <c r="S18" s="133">
        <v>1076</v>
      </c>
      <c r="T18" s="133">
        <v>864</v>
      </c>
      <c r="U18" s="74">
        <v>775</v>
      </c>
      <c r="V18" s="72">
        <v>605</v>
      </c>
      <c r="W18" s="7">
        <v>606</v>
      </c>
      <c r="X18" s="7">
        <v>522</v>
      </c>
      <c r="Y18" s="7">
        <v>405</v>
      </c>
      <c r="Z18" s="7">
        <v>293</v>
      </c>
    </row>
    <row r="19" spans="1:26" ht="12.75">
      <c r="A19" s="49" t="s">
        <v>1321</v>
      </c>
      <c r="B19" s="269"/>
      <c r="C19" s="269"/>
      <c r="D19" s="269"/>
      <c r="F19" s="133">
        <v>614</v>
      </c>
      <c r="G19" s="133">
        <v>1027</v>
      </c>
      <c r="H19" s="133">
        <v>937</v>
      </c>
      <c r="I19" s="133">
        <v>2273</v>
      </c>
      <c r="J19" s="133">
        <v>1995</v>
      </c>
      <c r="K19" s="133">
        <v>2082</v>
      </c>
      <c r="L19" s="133">
        <v>1521</v>
      </c>
      <c r="M19" s="133">
        <v>1463</v>
      </c>
      <c r="N19" s="133">
        <v>1363</v>
      </c>
      <c r="O19" s="133">
        <v>1525</v>
      </c>
      <c r="P19" s="133">
        <v>1446</v>
      </c>
      <c r="Q19" s="133">
        <v>2111</v>
      </c>
      <c r="R19" s="133">
        <v>2310</v>
      </c>
      <c r="S19" s="133">
        <v>1696</v>
      </c>
      <c r="T19" s="133">
        <v>1901</v>
      </c>
      <c r="U19" s="7">
        <v>1561</v>
      </c>
      <c r="V19" s="72">
        <v>1557</v>
      </c>
      <c r="W19" s="7">
        <v>1797</v>
      </c>
      <c r="X19" s="7">
        <v>2102</v>
      </c>
      <c r="Y19" s="7">
        <v>2198</v>
      </c>
      <c r="Z19" s="7">
        <v>625</v>
      </c>
    </row>
    <row r="20" spans="1:26" ht="54">
      <c r="A20" s="31" t="s">
        <v>1386</v>
      </c>
      <c r="B20" s="269"/>
      <c r="C20" s="269"/>
      <c r="D20" s="269"/>
      <c r="E20" s="133"/>
      <c r="F20" s="133"/>
      <c r="G20" s="133"/>
      <c r="H20" s="133"/>
      <c r="I20" s="133"/>
      <c r="J20" s="133"/>
      <c r="K20" s="133"/>
      <c r="L20" s="133"/>
      <c r="M20" s="133"/>
      <c r="N20" s="133"/>
      <c r="O20" s="133"/>
      <c r="P20" s="133"/>
      <c r="Q20" s="133"/>
      <c r="R20" s="133"/>
      <c r="T20" s="48"/>
      <c r="U20" s="7"/>
      <c r="V20" s="18"/>
      <c r="W20" s="7"/>
      <c r="X20" s="7"/>
      <c r="Y20" s="7"/>
      <c r="Z20" s="158"/>
    </row>
    <row r="21" spans="1:26" ht="12.75">
      <c r="A21" s="396" t="s">
        <v>1324</v>
      </c>
      <c r="B21" s="7">
        <v>14.5</v>
      </c>
      <c r="C21" s="133">
        <v>14.7</v>
      </c>
      <c r="D21" s="133">
        <v>15.7</v>
      </c>
      <c r="E21" s="133">
        <v>16.6</v>
      </c>
      <c r="F21" s="133">
        <v>21.5</v>
      </c>
      <c r="G21" s="269" t="s">
        <v>377</v>
      </c>
      <c r="H21" s="133">
        <v>25.6</v>
      </c>
      <c r="I21" s="133">
        <v>31.2</v>
      </c>
      <c r="J21" s="133">
        <v>37.6</v>
      </c>
      <c r="K21" s="133">
        <v>42.5</v>
      </c>
      <c r="L21" s="133">
        <v>44.5</v>
      </c>
      <c r="M21" s="133">
        <v>47.4</v>
      </c>
      <c r="N21" s="133">
        <v>48.4</v>
      </c>
      <c r="O21" s="133">
        <v>47.5</v>
      </c>
      <c r="P21" s="133">
        <v>46.8</v>
      </c>
      <c r="Q21" s="133">
        <v>44.7</v>
      </c>
      <c r="R21" s="133">
        <v>42.3</v>
      </c>
      <c r="S21" s="133">
        <v>37.7</v>
      </c>
      <c r="T21" s="133">
        <v>37.5</v>
      </c>
      <c r="U21" s="7">
        <v>37.3</v>
      </c>
      <c r="V21" s="58" t="s">
        <v>1325</v>
      </c>
      <c r="W21" s="74">
        <v>32.1</v>
      </c>
      <c r="X21" s="7">
        <v>31.2</v>
      </c>
      <c r="Y21" s="7">
        <v>30.9</v>
      </c>
      <c r="Z21" s="7">
        <v>31.2</v>
      </c>
    </row>
    <row r="22" spans="1:26" ht="12.75">
      <c r="A22" s="49" t="s">
        <v>1326</v>
      </c>
      <c r="B22" s="7">
        <v>8.8</v>
      </c>
      <c r="C22" s="267">
        <v>9.6</v>
      </c>
      <c r="D22" s="267">
        <v>11.3</v>
      </c>
      <c r="E22" s="267">
        <v>11.1</v>
      </c>
      <c r="F22" s="267">
        <v>18.7</v>
      </c>
      <c r="G22" s="206" t="s">
        <v>377</v>
      </c>
      <c r="H22" s="267">
        <v>26.8</v>
      </c>
      <c r="I22" s="267">
        <v>38.2</v>
      </c>
      <c r="J22" s="267">
        <v>47.6</v>
      </c>
      <c r="K22" s="267">
        <v>55.7</v>
      </c>
      <c r="L22" s="267">
        <v>58.8</v>
      </c>
      <c r="M22" s="267">
        <v>60.7</v>
      </c>
      <c r="N22" s="267">
        <v>70.3</v>
      </c>
      <c r="O22" s="267">
        <v>72.5</v>
      </c>
      <c r="P22" s="23">
        <v>71</v>
      </c>
      <c r="Q22" s="133">
        <v>71.7</v>
      </c>
      <c r="R22" s="133">
        <v>71.9</v>
      </c>
      <c r="S22" s="133">
        <v>73.2</v>
      </c>
      <c r="T22" s="133">
        <v>68.9</v>
      </c>
      <c r="U22" s="7">
        <v>64.2</v>
      </c>
      <c r="V22" s="58" t="s">
        <v>1327</v>
      </c>
      <c r="W22" s="74">
        <v>69.4</v>
      </c>
      <c r="X22" s="7">
        <v>70.4</v>
      </c>
      <c r="Y22" s="7">
        <v>76.4</v>
      </c>
      <c r="Z22" s="7">
        <v>74.2</v>
      </c>
    </row>
    <row r="23" spans="1:26" ht="12.75">
      <c r="A23" s="49" t="s">
        <v>1328</v>
      </c>
      <c r="B23" s="7">
        <v>12.9</v>
      </c>
      <c r="C23" s="267">
        <v>12.9</v>
      </c>
      <c r="D23" s="267">
        <v>13.5</v>
      </c>
      <c r="E23" s="267">
        <v>13.7</v>
      </c>
      <c r="F23" s="267">
        <v>22.3</v>
      </c>
      <c r="G23" s="206" t="s">
        <v>377</v>
      </c>
      <c r="H23" s="267">
        <v>28.9</v>
      </c>
      <c r="I23" s="23">
        <v>37</v>
      </c>
      <c r="J23" s="133">
        <v>47.3</v>
      </c>
      <c r="K23" s="133">
        <v>51.4</v>
      </c>
      <c r="L23" s="133">
        <v>53.4</v>
      </c>
      <c r="M23" s="133">
        <v>56.2</v>
      </c>
      <c r="N23" s="133">
        <v>56.6</v>
      </c>
      <c r="O23" s="133">
        <v>57.6</v>
      </c>
      <c r="P23" s="133">
        <v>57.6</v>
      </c>
      <c r="Q23" s="133">
        <v>56.5</v>
      </c>
      <c r="R23" s="133">
        <v>54.9</v>
      </c>
      <c r="S23" s="133">
        <v>52.4</v>
      </c>
      <c r="T23" s="133">
        <v>52.3</v>
      </c>
      <c r="U23" s="7">
        <v>49.9</v>
      </c>
      <c r="V23" s="58" t="s">
        <v>1329</v>
      </c>
      <c r="W23" s="74">
        <v>47.4</v>
      </c>
      <c r="X23" s="7">
        <v>47.4</v>
      </c>
      <c r="Y23" s="7">
        <v>46.4</v>
      </c>
      <c r="Z23" s="7">
        <v>46.7</v>
      </c>
    </row>
    <row r="24" spans="1:26" ht="12.75">
      <c r="A24" s="49" t="s">
        <v>1330</v>
      </c>
      <c r="B24" s="7">
        <v>33.6</v>
      </c>
      <c r="C24" s="267">
        <v>32.9</v>
      </c>
      <c r="D24" s="267">
        <v>32.7</v>
      </c>
      <c r="E24" s="267">
        <v>33.8</v>
      </c>
      <c r="F24" s="267">
        <v>38.7</v>
      </c>
      <c r="G24" s="206" t="s">
        <v>377</v>
      </c>
      <c r="H24" s="267">
        <v>42.1</v>
      </c>
      <c r="I24" s="267">
        <v>47.9</v>
      </c>
      <c r="J24" s="267">
        <v>54.2</v>
      </c>
      <c r="K24" s="267">
        <v>60.7</v>
      </c>
      <c r="L24" s="267">
        <v>66.1</v>
      </c>
      <c r="M24" s="267">
        <v>70.7</v>
      </c>
      <c r="N24" s="267">
        <v>72.7</v>
      </c>
      <c r="O24" s="23">
        <v>73</v>
      </c>
      <c r="P24" s="23">
        <v>74</v>
      </c>
      <c r="Q24" s="23">
        <v>69</v>
      </c>
      <c r="R24" s="133">
        <v>60.9</v>
      </c>
      <c r="S24" s="133">
        <v>55.6</v>
      </c>
      <c r="T24" s="133">
        <v>57.7</v>
      </c>
      <c r="U24" s="7">
        <v>55.8</v>
      </c>
      <c r="V24" s="58" t="s">
        <v>1331</v>
      </c>
      <c r="W24" s="74">
        <v>51.4</v>
      </c>
      <c r="X24" s="58">
        <v>49</v>
      </c>
      <c r="Y24" s="7">
        <v>46.9</v>
      </c>
      <c r="Z24" s="7">
        <v>46.6</v>
      </c>
    </row>
    <row r="25" spans="1:26" ht="12.75">
      <c r="A25" s="49" t="s">
        <v>1332</v>
      </c>
      <c r="B25" s="7">
        <v>24.2</v>
      </c>
      <c r="C25" s="23">
        <v>26</v>
      </c>
      <c r="D25" s="267">
        <v>27.6</v>
      </c>
      <c r="E25" s="267">
        <v>28.7</v>
      </c>
      <c r="F25" s="23">
        <v>33</v>
      </c>
      <c r="G25" s="206" t="s">
        <v>377</v>
      </c>
      <c r="H25" s="267">
        <v>36.3</v>
      </c>
      <c r="I25" s="267">
        <v>43.2</v>
      </c>
      <c r="J25" s="267">
        <v>48.6</v>
      </c>
      <c r="K25" s="23">
        <v>55</v>
      </c>
      <c r="L25" s="267">
        <v>59.6</v>
      </c>
      <c r="M25" s="267">
        <v>62.6</v>
      </c>
      <c r="N25" s="23">
        <v>66</v>
      </c>
      <c r="O25" s="133">
        <v>65.5</v>
      </c>
      <c r="P25" s="133">
        <v>64.6</v>
      </c>
      <c r="Q25" s="133">
        <v>63.4</v>
      </c>
      <c r="R25" s="133">
        <v>64.1</v>
      </c>
      <c r="S25" s="133">
        <v>59.2</v>
      </c>
      <c r="T25" s="133">
        <v>58.5</v>
      </c>
      <c r="U25" s="7">
        <v>54.9</v>
      </c>
      <c r="V25" s="58" t="s">
        <v>1333</v>
      </c>
      <c r="W25" s="22">
        <v>49</v>
      </c>
      <c r="X25" s="7">
        <v>45.7</v>
      </c>
      <c r="Y25" s="7">
        <v>45.4</v>
      </c>
      <c r="Z25" s="7">
        <v>42.8</v>
      </c>
    </row>
    <row r="26" spans="1:26" ht="12.75">
      <c r="A26" s="49" t="s">
        <v>1334</v>
      </c>
      <c r="B26" s="7">
        <v>17.4</v>
      </c>
      <c r="C26" s="133">
        <v>17.6</v>
      </c>
      <c r="D26" s="133">
        <v>18.1</v>
      </c>
      <c r="E26" s="133">
        <v>19.1</v>
      </c>
      <c r="F26" s="133">
        <v>23.2</v>
      </c>
      <c r="G26" s="269" t="s">
        <v>377</v>
      </c>
      <c r="H26" s="133">
        <v>25.4</v>
      </c>
      <c r="I26" s="133">
        <v>29.6</v>
      </c>
      <c r="J26" s="133">
        <v>35.6</v>
      </c>
      <c r="K26" s="133">
        <v>40.1</v>
      </c>
      <c r="L26" s="133">
        <v>43.4</v>
      </c>
      <c r="M26" s="133">
        <v>46.4</v>
      </c>
      <c r="N26" s="133">
        <v>47.5</v>
      </c>
      <c r="O26" s="133">
        <v>49.4</v>
      </c>
      <c r="P26" s="133">
        <v>49.4</v>
      </c>
      <c r="Q26" s="133">
        <v>47.8</v>
      </c>
      <c r="R26" s="133">
        <v>46.2</v>
      </c>
      <c r="S26" s="133">
        <v>42.7</v>
      </c>
      <c r="T26" s="133">
        <v>42.5</v>
      </c>
      <c r="U26" s="7">
        <v>41.4</v>
      </c>
      <c r="V26" s="58" t="s">
        <v>1335</v>
      </c>
      <c r="W26" s="74">
        <v>38.1</v>
      </c>
      <c r="X26" s="7">
        <v>37.2</v>
      </c>
      <c r="Y26" s="7">
        <v>36.2</v>
      </c>
      <c r="Z26" s="7">
        <v>36.3</v>
      </c>
    </row>
    <row r="27" spans="1:26" ht="12.75">
      <c r="A27" s="49" t="s">
        <v>1336</v>
      </c>
      <c r="B27" s="7">
        <v>29.1</v>
      </c>
      <c r="C27" s="133">
        <v>31.6</v>
      </c>
      <c r="D27" s="133">
        <v>33.3</v>
      </c>
      <c r="E27" s="133">
        <v>36.5</v>
      </c>
      <c r="F27" s="133">
        <v>42.4</v>
      </c>
      <c r="G27" s="269" t="s">
        <v>377</v>
      </c>
      <c r="H27" s="133">
        <v>46.8</v>
      </c>
      <c r="I27" s="133">
        <v>52.1</v>
      </c>
      <c r="J27" s="133">
        <v>58.4</v>
      </c>
      <c r="K27" s="133">
        <v>64.1</v>
      </c>
      <c r="L27" s="133">
        <v>67.9</v>
      </c>
      <c r="M27" s="133">
        <v>72.6</v>
      </c>
      <c r="N27" s="133">
        <v>74.1</v>
      </c>
      <c r="O27" s="133">
        <v>76.1</v>
      </c>
      <c r="P27" s="133">
        <v>75.7</v>
      </c>
      <c r="Q27" s="133">
        <v>73.8</v>
      </c>
      <c r="R27" s="133">
        <v>70.1</v>
      </c>
      <c r="S27" s="133">
        <v>68.6</v>
      </c>
      <c r="T27" s="23">
        <v>69</v>
      </c>
      <c r="U27" s="7">
        <v>68.6</v>
      </c>
      <c r="V27" s="58" t="s">
        <v>1337</v>
      </c>
      <c r="W27" s="74">
        <v>67.8</v>
      </c>
      <c r="X27" s="7">
        <v>66.3</v>
      </c>
      <c r="Y27" s="7">
        <v>64.4</v>
      </c>
      <c r="Z27" s="7">
        <v>63.6</v>
      </c>
    </row>
    <row r="28" spans="1:26" ht="12.75">
      <c r="A28" s="49" t="s">
        <v>1338</v>
      </c>
      <c r="B28" s="7">
        <v>15.1</v>
      </c>
      <c r="C28" s="133">
        <v>14.4</v>
      </c>
      <c r="D28" s="133">
        <v>12.6</v>
      </c>
      <c r="E28" s="133">
        <v>12.1</v>
      </c>
      <c r="F28" s="133">
        <v>15.8</v>
      </c>
      <c r="G28" s="269" t="s">
        <v>377</v>
      </c>
      <c r="H28" s="133">
        <v>17.5</v>
      </c>
      <c r="I28" s="133">
        <v>20.9</v>
      </c>
      <c r="J28" s="133">
        <v>27.8</v>
      </c>
      <c r="K28" s="133">
        <v>30.5</v>
      </c>
      <c r="L28" s="133">
        <v>33.4</v>
      </c>
      <c r="M28" s="133">
        <v>36.6</v>
      </c>
      <c r="N28" s="133">
        <v>39.8</v>
      </c>
      <c r="O28" s="133">
        <v>40.4</v>
      </c>
      <c r="P28" s="133">
        <v>44.6</v>
      </c>
      <c r="Q28" s="133">
        <v>47.2</v>
      </c>
      <c r="R28" s="133">
        <v>49.2</v>
      </c>
      <c r="S28" s="133">
        <v>50.3</v>
      </c>
      <c r="T28" s="133">
        <v>51.1</v>
      </c>
      <c r="U28" s="7">
        <v>51.6</v>
      </c>
      <c r="V28" s="58" t="s">
        <v>1339</v>
      </c>
      <c r="W28" s="74">
        <v>47.3</v>
      </c>
      <c r="X28" s="10">
        <v>47.7</v>
      </c>
      <c r="Y28" s="18">
        <v>46</v>
      </c>
      <c r="Z28" s="7">
        <v>46.3</v>
      </c>
    </row>
    <row r="29" spans="1:26" ht="12.75">
      <c r="A29" s="49" t="s">
        <v>1340</v>
      </c>
      <c r="B29" s="7">
        <v>7.3</v>
      </c>
      <c r="C29" s="267">
        <v>7.8</v>
      </c>
      <c r="D29" s="267">
        <v>9.7</v>
      </c>
      <c r="E29" s="267">
        <v>10.8</v>
      </c>
      <c r="F29" s="267">
        <v>15.6</v>
      </c>
      <c r="G29" s="206" t="s">
        <v>377</v>
      </c>
      <c r="H29" s="267">
        <v>20.3</v>
      </c>
      <c r="I29" s="267">
        <v>26.1</v>
      </c>
      <c r="J29" s="23">
        <v>35</v>
      </c>
      <c r="K29" s="133">
        <v>41.4</v>
      </c>
      <c r="L29" s="133">
        <v>44.6</v>
      </c>
      <c r="M29" s="133">
        <v>49.6</v>
      </c>
      <c r="N29" s="133">
        <v>51.5</v>
      </c>
      <c r="O29" s="133">
        <v>53.1</v>
      </c>
      <c r="P29" s="133">
        <v>53.5</v>
      </c>
      <c r="Q29" s="133">
        <v>53.9</v>
      </c>
      <c r="R29" s="133">
        <v>55.4</v>
      </c>
      <c r="S29" s="133">
        <v>55.5</v>
      </c>
      <c r="T29" s="133">
        <v>56.2</v>
      </c>
      <c r="U29" s="7">
        <v>54.8</v>
      </c>
      <c r="V29" s="58" t="s">
        <v>1341</v>
      </c>
      <c r="W29" s="74">
        <v>52.4</v>
      </c>
      <c r="X29" s="7">
        <v>53.1</v>
      </c>
      <c r="Y29" s="7">
        <v>51.1</v>
      </c>
      <c r="Z29" s="7">
        <v>50.1</v>
      </c>
    </row>
    <row r="30" spans="1:26" ht="20.25" customHeight="1">
      <c r="A30" s="423" t="s">
        <v>1342</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row>
    <row r="31" spans="1:26" ht="17.25" customHeight="1">
      <c r="A31" s="423" t="s">
        <v>1383</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row>
    <row r="32" spans="1:26" ht="15" customHeight="1">
      <c r="A32" s="423" t="s">
        <v>1343</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row>
    <row r="33" spans="1:26" ht="10.5" customHeight="1">
      <c r="A33" s="426" t="s">
        <v>1344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row>
    <row r="34" spans="1:26" ht="12.75" customHeight="1">
      <c r="A34" s="426" t="s">
        <v>1384</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row>
    <row r="35" spans="1:26" ht="15" customHeight="1">
      <c r="A35" s="423" t="s">
        <v>98</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row>
    <row r="36" spans="1:26" ht="16.5" customHeight="1">
      <c r="A36" s="423" t="s">
        <v>99</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row>
    <row r="37" ht="41.25">
      <c r="A37" s="30" t="s">
        <v>100</v>
      </c>
    </row>
    <row r="38" ht="12.75">
      <c r="A38" s="270" t="s">
        <v>101</v>
      </c>
    </row>
    <row r="39" spans="1:26" ht="12.75">
      <c r="A39" s="271" t="s">
        <v>102</v>
      </c>
      <c r="B39" s="7">
        <v>5.3</v>
      </c>
      <c r="C39" s="10">
        <v>7.7</v>
      </c>
      <c r="D39" s="10">
        <v>7.1</v>
      </c>
      <c r="E39" s="10">
        <v>2.4</v>
      </c>
      <c r="F39" s="10">
        <v>3.9</v>
      </c>
      <c r="G39" s="10">
        <v>1.3</v>
      </c>
      <c r="H39" s="58">
        <v>2</v>
      </c>
      <c r="I39" s="10">
        <v>0.9</v>
      </c>
      <c r="J39" s="58">
        <v>2</v>
      </c>
      <c r="K39" s="118">
        <v>5.1</v>
      </c>
      <c r="L39" s="10">
        <v>4.6</v>
      </c>
      <c r="M39" s="10">
        <v>4.2</v>
      </c>
      <c r="N39" s="10">
        <v>6.6</v>
      </c>
      <c r="O39" s="10">
        <v>12.3</v>
      </c>
      <c r="P39" s="80">
        <v>6.4</v>
      </c>
      <c r="Q39" s="80">
        <v>4.6</v>
      </c>
      <c r="R39" s="80">
        <v>5.3</v>
      </c>
      <c r="S39" s="80">
        <v>5.7</v>
      </c>
      <c r="T39" s="130">
        <v>5</v>
      </c>
      <c r="U39" s="106">
        <v>8.6</v>
      </c>
      <c r="V39" s="130">
        <v>7.3</v>
      </c>
      <c r="W39" s="106">
        <v>9.8</v>
      </c>
      <c r="X39" s="130">
        <v>11.2</v>
      </c>
      <c r="Y39" s="106">
        <v>5.4</v>
      </c>
      <c r="Z39" s="7">
        <v>4.6</v>
      </c>
    </row>
    <row r="40" spans="1:26" ht="12.75">
      <c r="A40" s="25" t="s">
        <v>103</v>
      </c>
      <c r="B40" s="10" t="s">
        <v>230</v>
      </c>
      <c r="C40" s="241" t="s">
        <v>230</v>
      </c>
      <c r="D40" s="241" t="s">
        <v>230</v>
      </c>
      <c r="E40" s="241" t="s">
        <v>230</v>
      </c>
      <c r="F40" s="241" t="s">
        <v>230</v>
      </c>
      <c r="G40" s="241" t="s">
        <v>230</v>
      </c>
      <c r="H40" s="19" t="s">
        <v>230</v>
      </c>
      <c r="I40" s="58">
        <v>100</v>
      </c>
      <c r="J40" s="10" t="s">
        <v>230</v>
      </c>
      <c r="K40" s="149">
        <v>30</v>
      </c>
      <c r="L40" s="10" t="s">
        <v>230</v>
      </c>
      <c r="M40" s="58">
        <v>45</v>
      </c>
      <c r="N40" s="58">
        <v>300</v>
      </c>
      <c r="O40" s="10" t="s">
        <v>230</v>
      </c>
      <c r="P40" s="80" t="s">
        <v>230</v>
      </c>
      <c r="Q40" s="149">
        <v>38</v>
      </c>
      <c r="R40" s="149">
        <v>10</v>
      </c>
      <c r="S40" s="80">
        <v>38.6</v>
      </c>
      <c r="T40" s="130">
        <v>100</v>
      </c>
      <c r="U40" s="67" t="s">
        <v>230</v>
      </c>
      <c r="V40" s="149" t="s">
        <v>230</v>
      </c>
      <c r="W40" s="149" t="s">
        <v>230</v>
      </c>
      <c r="X40" s="18">
        <v>208</v>
      </c>
      <c r="Y40" s="130" t="s">
        <v>230</v>
      </c>
      <c r="Z40" s="10" t="s">
        <v>230</v>
      </c>
    </row>
    <row r="41" spans="1:26" ht="12.75">
      <c r="A41" s="25" t="s">
        <v>104</v>
      </c>
      <c r="B41" s="10" t="s">
        <v>230</v>
      </c>
      <c r="C41" s="241" t="s">
        <v>230</v>
      </c>
      <c r="D41" s="241" t="s">
        <v>230</v>
      </c>
      <c r="E41" s="241" t="s">
        <v>230</v>
      </c>
      <c r="F41" s="241" t="s">
        <v>230</v>
      </c>
      <c r="G41" s="241" t="s">
        <v>230</v>
      </c>
      <c r="H41" s="19" t="s">
        <v>230</v>
      </c>
      <c r="I41" s="10" t="s">
        <v>230</v>
      </c>
      <c r="J41" s="10" t="s">
        <v>230</v>
      </c>
      <c r="K41" s="80" t="s">
        <v>230</v>
      </c>
      <c r="L41" s="58">
        <v>4000</v>
      </c>
      <c r="M41" s="58">
        <v>146</v>
      </c>
      <c r="N41" s="58">
        <v>230</v>
      </c>
      <c r="O41" s="58">
        <v>805</v>
      </c>
      <c r="P41" s="149">
        <v>50</v>
      </c>
      <c r="Q41" s="149">
        <v>300</v>
      </c>
      <c r="R41" s="149">
        <v>6000</v>
      </c>
      <c r="S41" s="80">
        <v>0.4</v>
      </c>
      <c r="T41" s="130">
        <v>750</v>
      </c>
      <c r="U41" s="130">
        <v>90</v>
      </c>
      <c r="V41" s="130">
        <v>150</v>
      </c>
      <c r="W41" s="272" t="s">
        <v>105</v>
      </c>
      <c r="X41" s="18">
        <v>575</v>
      </c>
      <c r="Y41" s="130">
        <v>400</v>
      </c>
      <c r="Z41" s="18">
        <v>40</v>
      </c>
    </row>
    <row r="42" spans="1:26" ht="12.75">
      <c r="A42" s="25" t="s">
        <v>106</v>
      </c>
      <c r="B42" s="10" t="s">
        <v>230</v>
      </c>
      <c r="C42" s="241" t="s">
        <v>230</v>
      </c>
      <c r="D42" s="241" t="s">
        <v>230</v>
      </c>
      <c r="E42" s="241" t="s">
        <v>230</v>
      </c>
      <c r="F42" s="241" t="s">
        <v>230</v>
      </c>
      <c r="G42" s="241" t="s">
        <v>230</v>
      </c>
      <c r="H42" s="19">
        <v>3.5</v>
      </c>
      <c r="I42" s="10" t="s">
        <v>230</v>
      </c>
      <c r="J42" s="10" t="s">
        <v>230</v>
      </c>
      <c r="K42" s="80">
        <v>0.3</v>
      </c>
      <c r="L42" s="10">
        <v>6.5</v>
      </c>
      <c r="M42" s="10">
        <v>3.1</v>
      </c>
      <c r="N42" s="58">
        <v>6</v>
      </c>
      <c r="O42" s="10">
        <v>0.4</v>
      </c>
      <c r="P42" s="80">
        <v>0.04</v>
      </c>
      <c r="Q42" s="80">
        <v>2.4</v>
      </c>
      <c r="R42" s="80">
        <v>1.9</v>
      </c>
      <c r="S42" s="80">
        <v>0.1</v>
      </c>
      <c r="T42" s="130">
        <v>2.8</v>
      </c>
      <c r="U42" s="106">
        <v>6.8</v>
      </c>
      <c r="V42" s="22">
        <v>8.8</v>
      </c>
      <c r="W42" s="130">
        <v>10.1</v>
      </c>
      <c r="X42" s="7">
        <v>0.2</v>
      </c>
      <c r="Y42" s="7">
        <v>5.5</v>
      </c>
      <c r="Z42" s="7">
        <v>15.1</v>
      </c>
    </row>
    <row r="43" spans="1:26" ht="12.75">
      <c r="A43" s="25" t="s">
        <v>107</v>
      </c>
      <c r="B43" s="7">
        <v>1.1</v>
      </c>
      <c r="C43" s="241" t="s">
        <v>230</v>
      </c>
      <c r="D43" s="241" t="s">
        <v>230</v>
      </c>
      <c r="E43" s="241" t="s">
        <v>230</v>
      </c>
      <c r="F43" s="241" t="s">
        <v>230</v>
      </c>
      <c r="G43" s="241" t="s">
        <v>230</v>
      </c>
      <c r="H43" s="22">
        <v>3</v>
      </c>
      <c r="I43" s="10">
        <v>0.9</v>
      </c>
      <c r="J43" s="10" t="s">
        <v>230</v>
      </c>
      <c r="K43" s="80">
        <v>1.5</v>
      </c>
      <c r="L43" s="10">
        <v>2.7</v>
      </c>
      <c r="M43" s="58">
        <v>1</v>
      </c>
      <c r="N43" s="10">
        <v>1.9</v>
      </c>
      <c r="O43" s="10">
        <v>1.8</v>
      </c>
      <c r="P43" s="80">
        <v>0.8</v>
      </c>
      <c r="Q43" s="149">
        <v>3</v>
      </c>
      <c r="R43" s="80">
        <v>0.002</v>
      </c>
      <c r="S43" s="80" t="s">
        <v>230</v>
      </c>
      <c r="T43" s="130">
        <v>3.2</v>
      </c>
      <c r="U43" s="67" t="s">
        <v>230</v>
      </c>
      <c r="V43" s="159" t="s">
        <v>230</v>
      </c>
      <c r="W43" s="159" t="s">
        <v>230</v>
      </c>
      <c r="X43" s="7">
        <v>0.1</v>
      </c>
      <c r="Y43" s="7">
        <v>1.2</v>
      </c>
      <c r="Z43" s="7">
        <v>0.9</v>
      </c>
    </row>
    <row r="44" spans="1:26" ht="12.75">
      <c r="A44" s="25" t="s">
        <v>108</v>
      </c>
      <c r="B44" s="7"/>
      <c r="C44" s="10"/>
      <c r="D44" s="10"/>
      <c r="E44" s="10"/>
      <c r="F44" s="10"/>
      <c r="G44" s="10"/>
      <c r="H44" s="10"/>
      <c r="I44" s="10"/>
      <c r="J44" s="10"/>
      <c r="K44" s="118"/>
      <c r="L44" s="10"/>
      <c r="M44" s="10"/>
      <c r="N44" s="10"/>
      <c r="O44" s="10"/>
      <c r="P44" s="118"/>
      <c r="Q44" s="118"/>
      <c r="R44" s="118"/>
      <c r="S44" s="118"/>
      <c r="T44" s="48"/>
      <c r="U44" s="67"/>
      <c r="V44" s="58"/>
      <c r="X44" s="7"/>
      <c r="Y44" s="7"/>
      <c r="Z44" s="7"/>
    </row>
    <row r="45" spans="1:26" ht="12.75">
      <c r="A45" s="25" t="s">
        <v>109</v>
      </c>
      <c r="B45" s="7">
        <v>5.6</v>
      </c>
      <c r="C45" s="10">
        <v>7.9</v>
      </c>
      <c r="D45" s="10">
        <v>6.5</v>
      </c>
      <c r="E45" s="10">
        <v>4.5</v>
      </c>
      <c r="F45" s="10">
        <v>4.2</v>
      </c>
      <c r="G45" s="10">
        <v>2.9</v>
      </c>
      <c r="H45" s="10">
        <v>2.4</v>
      </c>
      <c r="I45" s="10">
        <v>2.3</v>
      </c>
      <c r="J45" s="10">
        <v>2.1</v>
      </c>
      <c r="K45" s="80">
        <v>2.8</v>
      </c>
      <c r="L45" s="10">
        <v>3.8</v>
      </c>
      <c r="M45" s="10">
        <v>3.1</v>
      </c>
      <c r="N45" s="58">
        <v>3</v>
      </c>
      <c r="O45" s="10">
        <v>3.1</v>
      </c>
      <c r="P45" s="80">
        <v>3.1</v>
      </c>
      <c r="Q45" s="80">
        <v>3.5</v>
      </c>
      <c r="R45" s="80">
        <v>3.7</v>
      </c>
      <c r="S45" s="149">
        <v>4</v>
      </c>
      <c r="T45" s="130">
        <v>4</v>
      </c>
      <c r="U45" s="106">
        <v>4.3</v>
      </c>
      <c r="V45" s="130">
        <v>5.2</v>
      </c>
      <c r="W45" s="130">
        <v>4.7</v>
      </c>
      <c r="X45" s="7">
        <v>5.5</v>
      </c>
      <c r="Y45" s="130">
        <v>4.8</v>
      </c>
      <c r="Z45" s="7">
        <v>4.8</v>
      </c>
    </row>
    <row r="46" spans="1:26" ht="12.75">
      <c r="A46" s="49" t="s">
        <v>110</v>
      </c>
      <c r="B46" s="7">
        <v>105</v>
      </c>
      <c r="C46" s="10">
        <v>104</v>
      </c>
      <c r="D46" s="10">
        <v>92</v>
      </c>
      <c r="E46" s="10">
        <v>161</v>
      </c>
      <c r="F46" s="10">
        <v>151</v>
      </c>
      <c r="G46" s="10">
        <v>147</v>
      </c>
      <c r="H46" s="10">
        <v>289</v>
      </c>
      <c r="I46" s="10">
        <v>206</v>
      </c>
      <c r="J46" s="10">
        <v>94</v>
      </c>
      <c r="K46" s="273">
        <v>115</v>
      </c>
      <c r="L46" s="10">
        <v>245</v>
      </c>
      <c r="M46" s="10">
        <v>79</v>
      </c>
      <c r="N46" s="10">
        <v>206</v>
      </c>
      <c r="O46" s="10">
        <v>230</v>
      </c>
      <c r="P46" s="80">
        <v>160</v>
      </c>
      <c r="Q46" s="80">
        <v>250</v>
      </c>
      <c r="R46" s="80">
        <v>180</v>
      </c>
      <c r="S46" s="80">
        <v>213</v>
      </c>
      <c r="T46" s="157">
        <v>69</v>
      </c>
      <c r="U46" s="106">
        <v>174</v>
      </c>
      <c r="V46" s="157">
        <v>81</v>
      </c>
      <c r="W46" s="106">
        <v>312</v>
      </c>
      <c r="X46" s="7">
        <v>120</v>
      </c>
      <c r="Y46" s="7">
        <v>162</v>
      </c>
      <c r="Z46" s="7">
        <v>112</v>
      </c>
    </row>
    <row r="47" spans="1:26" ht="15.75" customHeight="1">
      <c r="A47" s="274" t="s">
        <v>111</v>
      </c>
      <c r="U47" s="67"/>
      <c r="V47" s="130"/>
      <c r="X47" s="7"/>
      <c r="Y47" s="7"/>
      <c r="Z47" s="158"/>
    </row>
    <row r="48" spans="1:26" ht="12.75">
      <c r="A48" s="397" t="s">
        <v>112</v>
      </c>
      <c r="B48" s="18">
        <v>2500</v>
      </c>
      <c r="C48" s="58">
        <v>380</v>
      </c>
      <c r="D48" s="10" t="s">
        <v>230</v>
      </c>
      <c r="E48" s="10" t="s">
        <v>230</v>
      </c>
      <c r="F48" s="10" t="s">
        <v>230</v>
      </c>
      <c r="G48" s="58">
        <v>10</v>
      </c>
      <c r="H48" s="10" t="s">
        <v>230</v>
      </c>
      <c r="I48" s="10" t="s">
        <v>230</v>
      </c>
      <c r="J48" s="58">
        <v>2100</v>
      </c>
      <c r="K48" s="80">
        <v>3.3</v>
      </c>
      <c r="L48" s="10" t="s">
        <v>230</v>
      </c>
      <c r="M48" s="58">
        <v>140</v>
      </c>
      <c r="N48" s="10">
        <v>646.7</v>
      </c>
      <c r="O48" s="10">
        <v>6.3</v>
      </c>
      <c r="P48" s="149">
        <v>1112.7</v>
      </c>
      <c r="Q48" s="149">
        <v>3252</v>
      </c>
      <c r="R48" s="80">
        <v>789.9</v>
      </c>
      <c r="S48" s="80">
        <v>761.2</v>
      </c>
      <c r="T48" s="130">
        <v>3611.9</v>
      </c>
      <c r="U48" s="130">
        <v>306</v>
      </c>
      <c r="V48" s="130">
        <v>300</v>
      </c>
      <c r="W48" s="130">
        <v>969</v>
      </c>
      <c r="X48" s="7">
        <v>2110.5</v>
      </c>
      <c r="Y48" s="130">
        <v>1460</v>
      </c>
      <c r="Z48" s="10" t="s">
        <v>230</v>
      </c>
    </row>
    <row r="49" spans="1:26" ht="15.75" customHeight="1">
      <c r="A49" s="398" t="s">
        <v>113</v>
      </c>
      <c r="B49" s="10" t="s">
        <v>230</v>
      </c>
      <c r="C49" s="19" t="s">
        <v>230</v>
      </c>
      <c r="D49" s="10">
        <v>0.6</v>
      </c>
      <c r="E49" s="10">
        <v>4.8</v>
      </c>
      <c r="F49" s="10" t="s">
        <v>230</v>
      </c>
      <c r="G49" s="10">
        <v>0.4</v>
      </c>
      <c r="H49" s="10" t="s">
        <v>230</v>
      </c>
      <c r="I49" s="10" t="s">
        <v>230</v>
      </c>
      <c r="J49" s="10" t="s">
        <v>230</v>
      </c>
      <c r="K49" s="80" t="s">
        <v>230</v>
      </c>
      <c r="L49" s="10" t="s">
        <v>230</v>
      </c>
      <c r="M49" s="10">
        <v>1.8</v>
      </c>
      <c r="N49" s="10" t="s">
        <v>230</v>
      </c>
      <c r="O49" s="10" t="s">
        <v>230</v>
      </c>
      <c r="P49" s="80">
        <v>1.2</v>
      </c>
      <c r="Q49" s="80">
        <v>1.2</v>
      </c>
      <c r="R49" s="80">
        <v>0.1</v>
      </c>
      <c r="S49" s="80" t="s">
        <v>230</v>
      </c>
      <c r="T49" s="106">
        <v>1.5</v>
      </c>
      <c r="U49" s="106">
        <v>0.6</v>
      </c>
      <c r="V49" s="130">
        <v>1.7</v>
      </c>
      <c r="W49" s="80" t="s">
        <v>230</v>
      </c>
      <c r="X49" s="7">
        <v>0.3</v>
      </c>
      <c r="Y49" s="106">
        <v>1.3</v>
      </c>
      <c r="Z49" s="10" t="s">
        <v>230</v>
      </c>
    </row>
    <row r="50" spans="1:26" ht="12.75">
      <c r="A50" s="397" t="s">
        <v>114</v>
      </c>
      <c r="B50" s="18">
        <v>1034</v>
      </c>
      <c r="C50" s="19" t="s">
        <v>230</v>
      </c>
      <c r="D50" s="58">
        <v>63</v>
      </c>
      <c r="E50" s="10" t="s">
        <v>230</v>
      </c>
      <c r="F50" s="58">
        <v>168</v>
      </c>
      <c r="G50" s="10" t="s">
        <v>230</v>
      </c>
      <c r="H50" s="58">
        <v>21</v>
      </c>
      <c r="I50" s="10" t="s">
        <v>230</v>
      </c>
      <c r="J50" s="10" t="s">
        <v>230</v>
      </c>
      <c r="K50" s="80" t="s">
        <v>230</v>
      </c>
      <c r="L50" s="10" t="s">
        <v>230</v>
      </c>
      <c r="M50" s="10" t="s">
        <v>230</v>
      </c>
      <c r="N50" s="22">
        <v>150</v>
      </c>
      <c r="O50" s="22">
        <v>80</v>
      </c>
      <c r="P50" s="106">
        <v>88.3</v>
      </c>
      <c r="Q50" s="130">
        <v>402</v>
      </c>
      <c r="R50" s="130">
        <v>10</v>
      </c>
      <c r="S50" s="130">
        <v>50</v>
      </c>
      <c r="T50" s="130">
        <v>300</v>
      </c>
      <c r="U50" s="106">
        <v>635.2</v>
      </c>
      <c r="V50" s="130">
        <v>692.7</v>
      </c>
      <c r="W50" s="130">
        <v>58</v>
      </c>
      <c r="X50" s="10" t="s">
        <v>230</v>
      </c>
      <c r="Y50" s="130">
        <v>60</v>
      </c>
      <c r="Z50" s="18">
        <v>350</v>
      </c>
    </row>
    <row r="51" spans="1:26" ht="14.25" customHeight="1">
      <c r="A51" s="49" t="s">
        <v>115</v>
      </c>
      <c r="B51" s="10" t="s">
        <v>230</v>
      </c>
      <c r="C51" s="10">
        <v>0.4</v>
      </c>
      <c r="D51" s="10">
        <v>0.4</v>
      </c>
      <c r="E51" s="10">
        <v>1.3</v>
      </c>
      <c r="F51" s="10">
        <v>0.7</v>
      </c>
      <c r="G51" s="10">
        <v>1.1</v>
      </c>
      <c r="H51" s="10" t="s">
        <v>230</v>
      </c>
      <c r="I51" s="10" t="s">
        <v>230</v>
      </c>
      <c r="J51" s="10" t="s">
        <v>230</v>
      </c>
      <c r="K51" s="80" t="s">
        <v>230</v>
      </c>
      <c r="L51" s="10">
        <v>0.8</v>
      </c>
      <c r="M51" s="10">
        <v>1.4</v>
      </c>
      <c r="N51" s="10">
        <v>1.7</v>
      </c>
      <c r="O51" s="58">
        <v>1</v>
      </c>
      <c r="P51" s="80">
        <v>3.4</v>
      </c>
      <c r="Q51" s="80">
        <v>2.5</v>
      </c>
      <c r="R51" s="80">
        <v>2.5</v>
      </c>
      <c r="S51" s="80">
        <v>0.7</v>
      </c>
      <c r="T51" s="130">
        <v>2</v>
      </c>
      <c r="U51" s="106">
        <v>1.7</v>
      </c>
      <c r="V51" s="130">
        <v>0.2</v>
      </c>
      <c r="W51" s="106">
        <v>1.1</v>
      </c>
      <c r="X51" s="10" t="s">
        <v>230</v>
      </c>
      <c r="Y51" s="7">
        <v>1.4</v>
      </c>
      <c r="Z51" s="10" t="s">
        <v>230</v>
      </c>
    </row>
    <row r="52" spans="1:26" ht="26.25" customHeight="1">
      <c r="A52" s="49" t="s">
        <v>116</v>
      </c>
      <c r="B52" s="10" t="s">
        <v>230</v>
      </c>
      <c r="C52" s="19" t="s">
        <v>230</v>
      </c>
      <c r="D52" s="22">
        <v>10</v>
      </c>
      <c r="E52" s="10" t="s">
        <v>230</v>
      </c>
      <c r="F52" s="10" t="s">
        <v>230</v>
      </c>
      <c r="G52" s="58">
        <v>205</v>
      </c>
      <c r="H52" s="10" t="s">
        <v>230</v>
      </c>
      <c r="I52" s="10" t="s">
        <v>230</v>
      </c>
      <c r="J52" s="58">
        <v>184</v>
      </c>
      <c r="K52" s="80" t="s">
        <v>230</v>
      </c>
      <c r="L52" s="10">
        <v>401.8</v>
      </c>
      <c r="M52" s="10" t="s">
        <v>230</v>
      </c>
      <c r="N52" s="58">
        <v>120</v>
      </c>
      <c r="O52" s="10">
        <v>419.5</v>
      </c>
      <c r="P52" s="80">
        <v>268.1</v>
      </c>
      <c r="Q52" s="80">
        <v>134.7</v>
      </c>
      <c r="R52" s="80">
        <v>42.9</v>
      </c>
      <c r="S52" s="130">
        <v>160</v>
      </c>
      <c r="T52" s="130">
        <v>39</v>
      </c>
      <c r="U52" s="130">
        <v>730</v>
      </c>
      <c r="V52" s="130">
        <v>934.1</v>
      </c>
      <c r="W52" s="130">
        <v>515.3</v>
      </c>
      <c r="X52" s="10" t="s">
        <v>230</v>
      </c>
      <c r="Y52" s="10" t="s">
        <v>230</v>
      </c>
      <c r="Z52" s="7">
        <v>1381.5</v>
      </c>
    </row>
    <row r="53" spans="1:26" ht="12.75">
      <c r="A53" s="25" t="s">
        <v>117</v>
      </c>
      <c r="B53" s="10" t="s">
        <v>230</v>
      </c>
      <c r="C53" s="19" t="s">
        <v>230</v>
      </c>
      <c r="D53" s="19" t="s">
        <v>230</v>
      </c>
      <c r="E53" s="10" t="s">
        <v>230</v>
      </c>
      <c r="F53" s="10" t="s">
        <v>230</v>
      </c>
      <c r="G53" s="10" t="s">
        <v>230</v>
      </c>
      <c r="H53" s="10" t="s">
        <v>230</v>
      </c>
      <c r="I53" s="10" t="s">
        <v>230</v>
      </c>
      <c r="J53" s="58">
        <v>65</v>
      </c>
      <c r="K53" s="80" t="s">
        <v>230</v>
      </c>
      <c r="L53" s="10" t="s">
        <v>230</v>
      </c>
      <c r="M53" s="10" t="s">
        <v>230</v>
      </c>
      <c r="N53" s="58">
        <v>290</v>
      </c>
      <c r="O53" s="58">
        <v>260</v>
      </c>
      <c r="P53" s="149">
        <v>623</v>
      </c>
      <c r="Q53" s="149">
        <v>700</v>
      </c>
      <c r="R53" s="149">
        <v>260</v>
      </c>
      <c r="S53" s="80">
        <v>135.1</v>
      </c>
      <c r="T53" s="130">
        <v>370</v>
      </c>
      <c r="U53" s="130">
        <v>705</v>
      </c>
      <c r="V53" s="130">
        <v>600</v>
      </c>
      <c r="W53" s="80" t="s">
        <v>230</v>
      </c>
      <c r="X53" s="7">
        <v>10.9</v>
      </c>
      <c r="Y53" s="10" t="s">
        <v>230</v>
      </c>
      <c r="Z53" s="10" t="s">
        <v>230</v>
      </c>
    </row>
    <row r="54" spans="1:26" ht="12.75">
      <c r="A54" s="25" t="s">
        <v>118</v>
      </c>
      <c r="B54" s="10" t="s">
        <v>230</v>
      </c>
      <c r="C54" s="19" t="s">
        <v>230</v>
      </c>
      <c r="D54" s="19" t="s">
        <v>230</v>
      </c>
      <c r="E54" s="58">
        <v>8</v>
      </c>
      <c r="F54" s="10" t="s">
        <v>230</v>
      </c>
      <c r="G54" s="10" t="s">
        <v>230</v>
      </c>
      <c r="H54" s="10" t="s">
        <v>230</v>
      </c>
      <c r="I54" s="10" t="s">
        <v>230</v>
      </c>
      <c r="J54" s="10" t="s">
        <v>230</v>
      </c>
      <c r="K54" s="80">
        <v>8.6</v>
      </c>
      <c r="L54" s="10">
        <v>17.6</v>
      </c>
      <c r="M54" s="10">
        <v>16.5</v>
      </c>
      <c r="N54" s="10">
        <v>6.5</v>
      </c>
      <c r="O54" s="10" t="s">
        <v>230</v>
      </c>
      <c r="P54" s="80">
        <v>16.9</v>
      </c>
      <c r="Q54" s="149">
        <v>20</v>
      </c>
      <c r="R54" s="80">
        <v>42.7</v>
      </c>
      <c r="S54" s="149">
        <v>90</v>
      </c>
      <c r="T54" s="130">
        <v>27.5</v>
      </c>
      <c r="U54" s="106">
        <v>3.6</v>
      </c>
      <c r="V54" s="130">
        <v>19.5</v>
      </c>
      <c r="W54" s="130">
        <v>7.3</v>
      </c>
      <c r="X54" s="10" t="s">
        <v>230</v>
      </c>
      <c r="Y54" s="130">
        <v>39.9</v>
      </c>
      <c r="Z54" s="18">
        <v>21</v>
      </c>
    </row>
    <row r="55" spans="1:26" ht="25.5">
      <c r="A55" s="49" t="s">
        <v>119</v>
      </c>
      <c r="B55" s="10" t="s">
        <v>230</v>
      </c>
      <c r="C55" s="19" t="s">
        <v>230</v>
      </c>
      <c r="D55" s="19" t="s">
        <v>230</v>
      </c>
      <c r="E55" s="10" t="s">
        <v>230</v>
      </c>
      <c r="F55" s="10" t="s">
        <v>230</v>
      </c>
      <c r="G55" s="10" t="s">
        <v>230</v>
      </c>
      <c r="H55" s="10" t="s">
        <v>230</v>
      </c>
      <c r="I55" s="10">
        <v>5.2</v>
      </c>
      <c r="J55" s="10" t="s">
        <v>230</v>
      </c>
      <c r="K55" s="80" t="s">
        <v>230</v>
      </c>
      <c r="L55" s="58">
        <v>400</v>
      </c>
      <c r="M55" s="58">
        <v>10</v>
      </c>
      <c r="N55" s="58">
        <v>175</v>
      </c>
      <c r="O55" s="58">
        <v>246</v>
      </c>
      <c r="P55" s="149">
        <v>250</v>
      </c>
      <c r="Q55" s="80" t="s">
        <v>230</v>
      </c>
      <c r="R55" s="149">
        <v>590</v>
      </c>
      <c r="S55" s="80" t="s">
        <v>230</v>
      </c>
      <c r="T55" s="130">
        <v>5800</v>
      </c>
      <c r="U55" s="67" t="s">
        <v>230</v>
      </c>
      <c r="V55" s="22" t="s">
        <v>230</v>
      </c>
      <c r="W55" s="106">
        <v>11347.1</v>
      </c>
      <c r="X55" s="10" t="s">
        <v>230</v>
      </c>
      <c r="Y55" s="10" t="s">
        <v>230</v>
      </c>
      <c r="Z55" s="7">
        <v>9807.4</v>
      </c>
    </row>
    <row r="56" spans="1:26" ht="12.75">
      <c r="A56" s="25" t="s">
        <v>120</v>
      </c>
      <c r="B56" s="10" t="s">
        <v>230</v>
      </c>
      <c r="C56" s="19" t="s">
        <v>230</v>
      </c>
      <c r="D56" s="19" t="s">
        <v>230</v>
      </c>
      <c r="E56" s="10">
        <v>0.5</v>
      </c>
      <c r="F56" s="10" t="s">
        <v>230</v>
      </c>
      <c r="G56" s="58">
        <v>1</v>
      </c>
      <c r="H56" s="10" t="s">
        <v>230</v>
      </c>
      <c r="I56" s="10" t="s">
        <v>230</v>
      </c>
      <c r="J56" s="10">
        <v>0.4</v>
      </c>
      <c r="K56" s="80" t="s">
        <v>230</v>
      </c>
      <c r="L56" s="10">
        <v>2.6</v>
      </c>
      <c r="M56" s="10">
        <v>0.7</v>
      </c>
      <c r="N56" s="10">
        <v>2.2</v>
      </c>
      <c r="O56" s="10">
        <v>0.9</v>
      </c>
      <c r="P56" s="80">
        <v>21.6</v>
      </c>
      <c r="Q56" s="80">
        <v>0.9</v>
      </c>
      <c r="R56" s="80">
        <v>17.2</v>
      </c>
      <c r="S56" s="80">
        <v>17.5</v>
      </c>
      <c r="T56" s="159" t="s">
        <v>230</v>
      </c>
      <c r="U56" s="106">
        <v>2.8</v>
      </c>
      <c r="V56" s="130">
        <v>1.2</v>
      </c>
      <c r="W56" s="130">
        <v>20</v>
      </c>
      <c r="X56" s="7">
        <v>57.4</v>
      </c>
      <c r="Y56" s="7">
        <v>30.5</v>
      </c>
      <c r="Z56" s="7">
        <v>0.2</v>
      </c>
    </row>
    <row r="57" spans="1:26" ht="15" customHeight="1">
      <c r="A57" s="49" t="s">
        <v>121</v>
      </c>
      <c r="B57" s="10" t="s">
        <v>230</v>
      </c>
      <c r="C57" s="19" t="s">
        <v>230</v>
      </c>
      <c r="D57" s="19" t="s">
        <v>230</v>
      </c>
      <c r="E57" s="10" t="s">
        <v>230</v>
      </c>
      <c r="F57" s="10" t="s">
        <v>230</v>
      </c>
      <c r="G57" s="58">
        <v>1</v>
      </c>
      <c r="H57" s="10">
        <v>0.3</v>
      </c>
      <c r="I57" s="58">
        <v>5460</v>
      </c>
      <c r="J57" s="58">
        <v>25</v>
      </c>
      <c r="K57" s="149">
        <v>240</v>
      </c>
      <c r="L57" s="10">
        <v>393.7</v>
      </c>
      <c r="M57" s="10">
        <v>248.6</v>
      </c>
      <c r="N57" s="10">
        <v>501.2</v>
      </c>
      <c r="O57" s="58">
        <v>1250</v>
      </c>
      <c r="P57" s="80">
        <v>201.5</v>
      </c>
      <c r="Q57" s="149">
        <v>3308</v>
      </c>
      <c r="R57" s="80">
        <v>1.2</v>
      </c>
      <c r="S57" s="80">
        <v>603.9</v>
      </c>
      <c r="T57" s="130">
        <v>36</v>
      </c>
      <c r="U57" s="67" t="s">
        <v>230</v>
      </c>
      <c r="V57" s="130">
        <v>944.1</v>
      </c>
      <c r="W57" s="130">
        <v>3348</v>
      </c>
      <c r="X57" s="7">
        <v>2720.3</v>
      </c>
      <c r="Y57" s="130">
        <v>2560.7</v>
      </c>
      <c r="Z57" s="7">
        <v>842.5</v>
      </c>
    </row>
    <row r="58" spans="1:26" ht="12.75">
      <c r="A58" s="25" t="s">
        <v>122</v>
      </c>
      <c r="B58" s="18">
        <v>140</v>
      </c>
      <c r="C58" s="58">
        <v>12</v>
      </c>
      <c r="D58" s="10">
        <v>11.2</v>
      </c>
      <c r="E58" s="10">
        <v>35.1</v>
      </c>
      <c r="F58" s="10">
        <v>167.7</v>
      </c>
      <c r="G58" s="58">
        <v>109</v>
      </c>
      <c r="H58" s="10">
        <v>44.7</v>
      </c>
      <c r="I58" s="58">
        <v>192</v>
      </c>
      <c r="J58" s="10">
        <v>208.5</v>
      </c>
      <c r="K58" s="80">
        <v>166.7</v>
      </c>
      <c r="L58" s="10">
        <v>512.1</v>
      </c>
      <c r="M58" s="10">
        <v>187.3</v>
      </c>
      <c r="N58" s="10">
        <v>415.4</v>
      </c>
      <c r="O58" s="10">
        <v>1596.4</v>
      </c>
      <c r="P58" s="80">
        <v>805.5</v>
      </c>
      <c r="Q58" s="80">
        <v>292.7</v>
      </c>
      <c r="R58" s="80">
        <v>378.7</v>
      </c>
      <c r="S58" s="80">
        <v>473.2</v>
      </c>
      <c r="T58" s="130">
        <v>965.2</v>
      </c>
      <c r="U58" s="106">
        <v>949.6</v>
      </c>
      <c r="V58" s="130">
        <v>646.6</v>
      </c>
      <c r="W58" s="130">
        <v>369.3</v>
      </c>
      <c r="X58" s="7">
        <v>814.1</v>
      </c>
      <c r="Y58" s="130">
        <v>600.4</v>
      </c>
      <c r="Z58" s="7">
        <v>451.8</v>
      </c>
    </row>
    <row r="59" spans="1:26" ht="12.75">
      <c r="A59" s="25" t="s">
        <v>123</v>
      </c>
      <c r="B59" s="7">
        <v>20.4</v>
      </c>
      <c r="C59" s="19" t="s">
        <v>230</v>
      </c>
      <c r="D59" s="19" t="s">
        <v>230</v>
      </c>
      <c r="E59" s="19" t="s">
        <v>230</v>
      </c>
      <c r="F59" s="19" t="s">
        <v>230</v>
      </c>
      <c r="G59" s="10">
        <v>220.3</v>
      </c>
      <c r="H59" s="10">
        <v>27.2</v>
      </c>
      <c r="I59" s="10" t="s">
        <v>230</v>
      </c>
      <c r="J59" s="10" t="s">
        <v>230</v>
      </c>
      <c r="K59" s="80" t="s">
        <v>230</v>
      </c>
      <c r="L59" s="10" t="s">
        <v>230</v>
      </c>
      <c r="M59" s="58">
        <v>48</v>
      </c>
      <c r="N59" s="58">
        <v>157</v>
      </c>
      <c r="O59" s="10">
        <v>60.6</v>
      </c>
      <c r="P59" s="80" t="s">
        <v>230</v>
      </c>
      <c r="Q59" s="149">
        <v>29</v>
      </c>
      <c r="R59" s="149">
        <v>119</v>
      </c>
      <c r="S59" s="80">
        <v>41.2</v>
      </c>
      <c r="T59" s="130">
        <v>175</v>
      </c>
      <c r="U59" s="130">
        <v>40</v>
      </c>
      <c r="V59" s="58" t="s">
        <v>230</v>
      </c>
      <c r="W59" s="106">
        <v>129.8</v>
      </c>
      <c r="X59" s="18">
        <v>480</v>
      </c>
      <c r="Y59" s="10" t="s">
        <v>230</v>
      </c>
      <c r="Z59" s="10" t="s">
        <v>230</v>
      </c>
    </row>
    <row r="60" spans="1:26" ht="12.75">
      <c r="A60" s="25" t="s">
        <v>124</v>
      </c>
      <c r="B60" s="10" t="s">
        <v>230</v>
      </c>
      <c r="C60" s="19" t="s">
        <v>230</v>
      </c>
      <c r="D60" s="19" t="s">
        <v>230</v>
      </c>
      <c r="E60" s="19" t="s">
        <v>230</v>
      </c>
      <c r="F60" s="22">
        <v>110</v>
      </c>
      <c r="G60" s="10" t="s">
        <v>230</v>
      </c>
      <c r="H60" s="10" t="s">
        <v>230</v>
      </c>
      <c r="I60" s="10" t="s">
        <v>230</v>
      </c>
      <c r="J60" s="10" t="s">
        <v>230</v>
      </c>
      <c r="K60" s="149">
        <v>110</v>
      </c>
      <c r="L60" s="10" t="s">
        <v>230</v>
      </c>
      <c r="M60" s="10" t="s">
        <v>230</v>
      </c>
      <c r="N60" s="58">
        <v>175</v>
      </c>
      <c r="O60" s="58">
        <v>150</v>
      </c>
      <c r="P60" s="80" t="s">
        <v>230</v>
      </c>
      <c r="Q60" s="149">
        <v>1562</v>
      </c>
      <c r="R60" s="149">
        <v>122</v>
      </c>
      <c r="S60" s="80">
        <v>423.5</v>
      </c>
      <c r="T60" s="130">
        <v>528</v>
      </c>
      <c r="U60" s="130">
        <v>210</v>
      </c>
      <c r="V60" s="130">
        <v>159.3</v>
      </c>
      <c r="W60" s="130">
        <v>6</v>
      </c>
      <c r="X60" s="18">
        <v>250</v>
      </c>
      <c r="Y60" s="130">
        <v>573</v>
      </c>
      <c r="Z60" s="10" t="s">
        <v>230</v>
      </c>
    </row>
    <row r="61" spans="1:26" ht="12.75">
      <c r="A61" s="25" t="s">
        <v>125</v>
      </c>
      <c r="B61" s="10" t="s">
        <v>230</v>
      </c>
      <c r="C61" s="58">
        <v>360</v>
      </c>
      <c r="D61" s="10" t="s">
        <v>230</v>
      </c>
      <c r="E61" s="10" t="s">
        <v>230</v>
      </c>
      <c r="F61" s="58">
        <v>50</v>
      </c>
      <c r="G61" s="10" t="s">
        <v>230</v>
      </c>
      <c r="H61" s="10" t="s">
        <v>230</v>
      </c>
      <c r="I61" s="10" t="s">
        <v>230</v>
      </c>
      <c r="J61" s="10" t="s">
        <v>230</v>
      </c>
      <c r="K61" s="80" t="s">
        <v>230</v>
      </c>
      <c r="L61" s="10" t="s">
        <v>230</v>
      </c>
      <c r="M61" s="10" t="s">
        <v>230</v>
      </c>
      <c r="N61" s="10" t="s">
        <v>230</v>
      </c>
      <c r="O61" s="10">
        <v>4.5</v>
      </c>
      <c r="P61" s="80" t="s">
        <v>230</v>
      </c>
      <c r="Q61" s="149">
        <v>1507</v>
      </c>
      <c r="R61" s="80">
        <v>489.2</v>
      </c>
      <c r="S61" s="149">
        <v>304</v>
      </c>
      <c r="T61" s="67" t="s">
        <v>230</v>
      </c>
      <c r="U61" s="106">
        <v>1332.5</v>
      </c>
      <c r="V61" s="130">
        <v>3580</v>
      </c>
      <c r="W61" s="130">
        <v>4928</v>
      </c>
      <c r="X61" s="7">
        <v>4181.7</v>
      </c>
      <c r="Y61" s="130">
        <v>1863.6</v>
      </c>
      <c r="Z61" s="18">
        <v>2800</v>
      </c>
    </row>
    <row r="62" spans="1:26" ht="12.75">
      <c r="A62" s="25" t="s">
        <v>126</v>
      </c>
      <c r="B62" s="7">
        <v>7.5</v>
      </c>
      <c r="C62" s="58">
        <v>3</v>
      </c>
      <c r="D62" s="58" t="s">
        <v>230</v>
      </c>
      <c r="E62" s="58">
        <v>23</v>
      </c>
      <c r="F62" s="58">
        <v>5</v>
      </c>
      <c r="G62" s="58">
        <v>13</v>
      </c>
      <c r="H62" s="58" t="s">
        <v>230</v>
      </c>
      <c r="I62" s="58">
        <v>2</v>
      </c>
      <c r="J62" s="10" t="s">
        <v>230</v>
      </c>
      <c r="K62" s="80">
        <v>1.5</v>
      </c>
      <c r="L62" s="58">
        <v>1</v>
      </c>
      <c r="M62" s="10" t="s">
        <v>230</v>
      </c>
      <c r="N62" s="58">
        <v>14</v>
      </c>
      <c r="O62" s="10">
        <v>14.4</v>
      </c>
      <c r="P62" s="149">
        <v>5</v>
      </c>
      <c r="Q62" s="149">
        <v>31</v>
      </c>
      <c r="R62" s="149">
        <v>5</v>
      </c>
      <c r="S62" s="149">
        <v>20</v>
      </c>
      <c r="T62" s="67" t="s">
        <v>230</v>
      </c>
      <c r="U62" s="67" t="s">
        <v>230</v>
      </c>
      <c r="V62" s="130">
        <v>9</v>
      </c>
      <c r="W62" s="67" t="s">
        <v>230</v>
      </c>
      <c r="X62" s="18">
        <v>18</v>
      </c>
      <c r="Y62" s="10" t="s">
        <v>230</v>
      </c>
      <c r="Z62" s="10" t="s">
        <v>230</v>
      </c>
    </row>
    <row r="63" spans="1:26" ht="25.5">
      <c r="A63" s="25" t="s">
        <v>127</v>
      </c>
      <c r="B63" s="7">
        <v>352.5</v>
      </c>
      <c r="C63" s="22">
        <v>95</v>
      </c>
      <c r="D63" s="19">
        <v>25.3</v>
      </c>
      <c r="E63" s="10">
        <v>392.3</v>
      </c>
      <c r="F63" s="10">
        <v>392.8</v>
      </c>
      <c r="G63" s="10">
        <v>448.9</v>
      </c>
      <c r="H63" s="10">
        <v>12.3</v>
      </c>
      <c r="I63" s="10">
        <v>164.8</v>
      </c>
      <c r="J63" s="10">
        <v>92.4</v>
      </c>
      <c r="K63" s="80">
        <v>92.4</v>
      </c>
      <c r="L63" s="10">
        <v>202.6</v>
      </c>
      <c r="M63" s="10">
        <v>100.3</v>
      </c>
      <c r="N63" s="10">
        <v>62.6</v>
      </c>
      <c r="O63" s="10">
        <v>196.2</v>
      </c>
      <c r="P63" s="80">
        <v>76.6</v>
      </c>
      <c r="Q63" s="80">
        <v>169.1</v>
      </c>
      <c r="R63" s="80">
        <v>515.9</v>
      </c>
      <c r="S63" s="149">
        <v>477</v>
      </c>
      <c r="T63" s="130">
        <v>838.8</v>
      </c>
      <c r="U63" s="106">
        <v>1018.7</v>
      </c>
      <c r="V63" s="130">
        <v>428.8</v>
      </c>
      <c r="W63" s="130">
        <v>262.8</v>
      </c>
      <c r="X63" s="7">
        <v>775.8</v>
      </c>
      <c r="Y63" s="130">
        <v>711.7</v>
      </c>
      <c r="Z63" s="7">
        <v>111.5</v>
      </c>
    </row>
    <row r="64" spans="1:26" ht="12.75">
      <c r="A64" s="97" t="s">
        <v>128</v>
      </c>
      <c r="B64" s="7">
        <v>352.5</v>
      </c>
      <c r="C64" s="58">
        <v>95</v>
      </c>
      <c r="D64" s="10">
        <v>25.3</v>
      </c>
      <c r="E64" s="10">
        <v>190.3</v>
      </c>
      <c r="F64" s="10">
        <v>177.5</v>
      </c>
      <c r="G64" s="58">
        <v>261</v>
      </c>
      <c r="H64" s="10">
        <v>12.3</v>
      </c>
      <c r="I64" s="10">
        <v>163.2</v>
      </c>
      <c r="J64" s="10">
        <v>92.4</v>
      </c>
      <c r="K64" s="149">
        <v>45</v>
      </c>
      <c r="L64" s="10">
        <v>85.4</v>
      </c>
      <c r="M64" s="10">
        <v>15.5</v>
      </c>
      <c r="N64" s="10">
        <v>57.5</v>
      </c>
      <c r="O64" s="10">
        <v>45.4</v>
      </c>
      <c r="P64" s="80">
        <v>61.6</v>
      </c>
      <c r="Q64" s="80">
        <v>120.5</v>
      </c>
      <c r="R64" s="149">
        <v>184</v>
      </c>
      <c r="S64" s="149">
        <v>241</v>
      </c>
      <c r="T64" s="130">
        <v>535.8</v>
      </c>
      <c r="U64" s="106">
        <v>495.9</v>
      </c>
      <c r="V64" s="130">
        <v>265.6</v>
      </c>
      <c r="W64" s="130">
        <v>113.3</v>
      </c>
      <c r="X64" s="7">
        <v>295.9</v>
      </c>
      <c r="Y64" s="130">
        <v>131.1</v>
      </c>
      <c r="Z64" s="18">
        <v>9</v>
      </c>
    </row>
    <row r="65" spans="1:26" ht="25.5">
      <c r="A65" s="25" t="s">
        <v>129</v>
      </c>
      <c r="B65" s="58">
        <v>150</v>
      </c>
      <c r="C65" s="58">
        <v>400</v>
      </c>
      <c r="D65" s="58" t="s">
        <v>230</v>
      </c>
      <c r="E65" s="58" t="s">
        <v>230</v>
      </c>
      <c r="F65" s="58">
        <v>20</v>
      </c>
      <c r="G65" s="58" t="s">
        <v>230</v>
      </c>
      <c r="H65" s="58" t="s">
        <v>230</v>
      </c>
      <c r="I65" s="58">
        <v>100</v>
      </c>
      <c r="J65" s="10">
        <v>2.2</v>
      </c>
      <c r="K65" s="80" t="s">
        <v>230</v>
      </c>
      <c r="L65" s="58">
        <v>420</v>
      </c>
      <c r="M65" s="10" t="s">
        <v>230</v>
      </c>
      <c r="N65" s="10" t="s">
        <v>230</v>
      </c>
      <c r="O65" s="10" t="s">
        <v>230</v>
      </c>
      <c r="P65" s="80" t="s">
        <v>230</v>
      </c>
      <c r="Q65" s="149">
        <v>600</v>
      </c>
      <c r="R65" s="80" t="s">
        <v>230</v>
      </c>
      <c r="S65" s="149">
        <v>500</v>
      </c>
      <c r="T65" s="130">
        <v>203.7</v>
      </c>
      <c r="U65" s="67" t="s">
        <v>230</v>
      </c>
      <c r="V65" s="130">
        <v>500</v>
      </c>
      <c r="W65" s="67" t="s">
        <v>230</v>
      </c>
      <c r="X65" s="10" t="s">
        <v>230</v>
      </c>
      <c r="Y65" s="130">
        <v>250</v>
      </c>
      <c r="Z65" s="10" t="s">
        <v>230</v>
      </c>
    </row>
    <row r="66" spans="1:26" ht="25.5">
      <c r="A66" s="25" t="s">
        <v>130</v>
      </c>
      <c r="B66" s="18">
        <v>610</v>
      </c>
      <c r="C66" s="10">
        <v>359.2</v>
      </c>
      <c r="D66" s="58">
        <v>265</v>
      </c>
      <c r="E66" s="10">
        <v>291.5</v>
      </c>
      <c r="F66" s="10">
        <v>162.5</v>
      </c>
      <c r="G66" s="10">
        <v>185.1</v>
      </c>
      <c r="H66" s="10">
        <v>61.1</v>
      </c>
      <c r="I66" s="10">
        <v>47.2</v>
      </c>
      <c r="J66" s="10" t="s">
        <v>230</v>
      </c>
      <c r="K66" s="118">
        <v>120.1</v>
      </c>
      <c r="L66" s="10">
        <v>46.7</v>
      </c>
      <c r="M66" s="10">
        <v>3.6</v>
      </c>
      <c r="N66" s="10">
        <v>28.2</v>
      </c>
      <c r="O66" s="10">
        <v>164.1</v>
      </c>
      <c r="P66" s="80">
        <v>51.2</v>
      </c>
      <c r="Q66" s="80">
        <v>50.9</v>
      </c>
      <c r="R66" s="80">
        <v>203.4</v>
      </c>
      <c r="S66" s="80">
        <v>83.3</v>
      </c>
      <c r="T66" s="130">
        <v>172.5</v>
      </c>
      <c r="U66" s="106">
        <v>358.2</v>
      </c>
      <c r="V66" s="130">
        <v>89.8</v>
      </c>
      <c r="W66" s="106">
        <v>56.2</v>
      </c>
      <c r="X66" s="7">
        <v>301.4</v>
      </c>
      <c r="Y66" s="130">
        <v>89.2</v>
      </c>
      <c r="Z66" s="7">
        <v>136.6</v>
      </c>
    </row>
    <row r="67" spans="1:26" ht="12.75">
      <c r="A67" s="25" t="s">
        <v>131</v>
      </c>
      <c r="B67" s="7">
        <v>1.9</v>
      </c>
      <c r="C67" s="58" t="s">
        <v>230</v>
      </c>
      <c r="D67" s="10">
        <v>3.5</v>
      </c>
      <c r="E67" s="10">
        <v>0.8</v>
      </c>
      <c r="F67" s="10">
        <v>0.7</v>
      </c>
      <c r="G67" s="10" t="s">
        <v>230</v>
      </c>
      <c r="H67" s="10" t="s">
        <v>230</v>
      </c>
      <c r="I67" s="10" t="s">
        <v>230</v>
      </c>
      <c r="J67" s="10" t="s">
        <v>230</v>
      </c>
      <c r="K67" s="80">
        <v>0.3</v>
      </c>
      <c r="L67" s="10">
        <v>1.5</v>
      </c>
      <c r="M67" s="58">
        <v>1</v>
      </c>
      <c r="N67" s="10">
        <v>6.9</v>
      </c>
      <c r="O67" s="58">
        <v>6</v>
      </c>
      <c r="P67" s="80">
        <v>0.1</v>
      </c>
      <c r="Q67" s="80">
        <v>14.2</v>
      </c>
      <c r="R67" s="80">
        <v>11.1</v>
      </c>
      <c r="S67" s="80">
        <v>5.6</v>
      </c>
      <c r="T67" s="67" t="s">
        <v>230</v>
      </c>
      <c r="U67" s="106">
        <v>0.3</v>
      </c>
      <c r="V67" s="130">
        <v>3.1</v>
      </c>
      <c r="W67" s="106">
        <v>2.6</v>
      </c>
      <c r="X67" s="10" t="s">
        <v>230</v>
      </c>
      <c r="Y67" s="130">
        <v>3.6</v>
      </c>
      <c r="Z67" s="18">
        <v>0</v>
      </c>
    </row>
    <row r="68" spans="1:26" ht="12.75">
      <c r="A68" s="25" t="s">
        <v>132</v>
      </c>
      <c r="B68" s="7">
        <v>0.07</v>
      </c>
      <c r="C68" s="10">
        <v>3.2</v>
      </c>
      <c r="D68" s="10">
        <v>0.7</v>
      </c>
      <c r="E68" s="10">
        <v>1.2</v>
      </c>
      <c r="F68" s="10" t="s">
        <v>230</v>
      </c>
      <c r="G68" s="10">
        <v>0.1</v>
      </c>
      <c r="H68" s="10">
        <v>0.2</v>
      </c>
      <c r="I68" s="10" t="s">
        <v>230</v>
      </c>
      <c r="J68" s="10">
        <v>1.4</v>
      </c>
      <c r="K68" s="80">
        <v>2.6</v>
      </c>
      <c r="L68" s="10">
        <v>0.5</v>
      </c>
      <c r="M68" s="10">
        <v>1.5</v>
      </c>
      <c r="N68" s="10">
        <v>4.4</v>
      </c>
      <c r="O68" s="10">
        <v>1.8</v>
      </c>
      <c r="P68" s="80">
        <v>2.4</v>
      </c>
      <c r="Q68" s="80">
        <v>3.1</v>
      </c>
      <c r="R68" s="149">
        <v>3</v>
      </c>
      <c r="S68" s="149">
        <v>6</v>
      </c>
      <c r="T68" s="130">
        <v>7</v>
      </c>
      <c r="U68" s="106">
        <v>5.9</v>
      </c>
      <c r="V68" s="130">
        <v>4.7</v>
      </c>
      <c r="W68" s="130">
        <v>1.4</v>
      </c>
      <c r="X68" s="7">
        <v>1.3</v>
      </c>
      <c r="Y68" s="130">
        <v>1.2</v>
      </c>
      <c r="Z68" s="7">
        <v>0.4</v>
      </c>
    </row>
    <row r="69" spans="1:26" ht="12.75" customHeight="1">
      <c r="A69" s="25" t="s">
        <v>133</v>
      </c>
      <c r="B69" s="10" t="s">
        <v>230</v>
      </c>
      <c r="C69" s="58" t="s">
        <v>230</v>
      </c>
      <c r="D69" s="10" t="s">
        <v>230</v>
      </c>
      <c r="E69" s="10" t="s">
        <v>230</v>
      </c>
      <c r="F69" s="58">
        <v>5</v>
      </c>
      <c r="G69" s="10" t="s">
        <v>230</v>
      </c>
      <c r="H69" s="10" t="s">
        <v>230</v>
      </c>
      <c r="I69" s="10" t="s">
        <v>230</v>
      </c>
      <c r="J69" s="58">
        <v>25</v>
      </c>
      <c r="K69" s="149">
        <v>20</v>
      </c>
      <c r="L69" s="58">
        <v>25</v>
      </c>
      <c r="M69" s="58">
        <v>20</v>
      </c>
      <c r="N69" s="58">
        <v>198</v>
      </c>
      <c r="O69" s="10" t="s">
        <v>230</v>
      </c>
      <c r="P69" s="80">
        <v>718.8</v>
      </c>
      <c r="Q69" s="149">
        <v>275</v>
      </c>
      <c r="R69" s="149">
        <v>4265</v>
      </c>
      <c r="S69" s="149">
        <v>50</v>
      </c>
      <c r="T69" s="130">
        <v>350</v>
      </c>
      <c r="U69" s="106">
        <v>1977.8</v>
      </c>
      <c r="V69" s="130">
        <v>259</v>
      </c>
      <c r="W69" s="130">
        <v>65.7</v>
      </c>
      <c r="X69" s="7">
        <v>280.2</v>
      </c>
      <c r="Y69" s="130">
        <v>4158</v>
      </c>
      <c r="Z69" s="18">
        <v>415</v>
      </c>
    </row>
    <row r="70" spans="1:26" ht="12.75">
      <c r="A70" s="25" t="s">
        <v>134</v>
      </c>
      <c r="B70" s="7">
        <v>6.3</v>
      </c>
      <c r="C70" s="10">
        <v>11.7</v>
      </c>
      <c r="D70" s="10">
        <v>2.5</v>
      </c>
      <c r="E70" s="10" t="s">
        <v>230</v>
      </c>
      <c r="F70" s="10">
        <v>0.8</v>
      </c>
      <c r="G70" s="10" t="s">
        <v>230</v>
      </c>
      <c r="H70" s="10">
        <v>1.4</v>
      </c>
      <c r="I70" s="10" t="s">
        <v>230</v>
      </c>
      <c r="J70" s="10">
        <v>0.2</v>
      </c>
      <c r="K70" s="80">
        <v>0.3</v>
      </c>
      <c r="L70" s="10">
        <v>0.06</v>
      </c>
      <c r="M70" s="10">
        <v>0.2</v>
      </c>
      <c r="N70" s="10" t="s">
        <v>230</v>
      </c>
      <c r="O70" s="10" t="s">
        <v>230</v>
      </c>
      <c r="P70" s="80">
        <v>1.5</v>
      </c>
      <c r="Q70" s="80">
        <v>0.2</v>
      </c>
      <c r="R70" s="80">
        <v>2.5</v>
      </c>
      <c r="S70" s="80" t="s">
        <v>230</v>
      </c>
      <c r="T70" s="67" t="s">
        <v>230</v>
      </c>
      <c r="U70" s="106">
        <v>1.4</v>
      </c>
      <c r="V70" s="58" t="s">
        <v>230</v>
      </c>
      <c r="W70" s="58" t="s">
        <v>230</v>
      </c>
      <c r="X70" s="10" t="s">
        <v>230</v>
      </c>
      <c r="Y70" s="10" t="s">
        <v>230</v>
      </c>
      <c r="Z70" s="10" t="s">
        <v>230</v>
      </c>
    </row>
    <row r="71" spans="1:26" ht="12.75">
      <c r="A71" s="25" t="s">
        <v>135</v>
      </c>
      <c r="B71" s="10" t="s">
        <v>230</v>
      </c>
      <c r="C71" s="58" t="s">
        <v>230</v>
      </c>
      <c r="D71" s="10" t="s">
        <v>230</v>
      </c>
      <c r="E71" s="10" t="s">
        <v>230</v>
      </c>
      <c r="F71" s="10">
        <v>0.1</v>
      </c>
      <c r="G71" s="10" t="s">
        <v>230</v>
      </c>
      <c r="H71" s="10" t="s">
        <v>230</v>
      </c>
      <c r="I71" s="10" t="s">
        <v>230</v>
      </c>
      <c r="J71" s="10" t="s">
        <v>230</v>
      </c>
      <c r="K71" s="80" t="s">
        <v>230</v>
      </c>
      <c r="L71" s="10">
        <v>2.6</v>
      </c>
      <c r="M71" s="58">
        <v>21</v>
      </c>
      <c r="N71" s="10">
        <v>9.4</v>
      </c>
      <c r="O71" s="10" t="s">
        <v>230</v>
      </c>
      <c r="P71" s="80" t="s">
        <v>230</v>
      </c>
      <c r="Q71" s="80">
        <v>0.8</v>
      </c>
      <c r="R71" s="80" t="s">
        <v>230</v>
      </c>
      <c r="S71" s="80" t="s">
        <v>230</v>
      </c>
      <c r="T71" s="130">
        <v>1.5</v>
      </c>
      <c r="U71" s="106" t="s">
        <v>230</v>
      </c>
      <c r="V71" s="130" t="s">
        <v>230</v>
      </c>
      <c r="W71" s="58" t="s">
        <v>230</v>
      </c>
      <c r="X71" s="10" t="s">
        <v>230</v>
      </c>
      <c r="Y71" s="10" t="s">
        <v>230</v>
      </c>
      <c r="Z71" s="10" t="s">
        <v>230</v>
      </c>
    </row>
    <row r="72" spans="1:26" ht="12.75">
      <c r="A72" s="25" t="s">
        <v>136</v>
      </c>
      <c r="B72" s="7">
        <v>0.8</v>
      </c>
      <c r="C72" s="10">
        <v>0.3</v>
      </c>
      <c r="D72" s="10">
        <v>1.3</v>
      </c>
      <c r="E72" s="10">
        <v>2.1</v>
      </c>
      <c r="F72" s="10" t="s">
        <v>230</v>
      </c>
      <c r="G72" s="10" t="s">
        <v>230</v>
      </c>
      <c r="H72" s="10" t="s">
        <v>230</v>
      </c>
      <c r="I72" s="10" t="s">
        <v>230</v>
      </c>
      <c r="J72" s="10">
        <v>0.7</v>
      </c>
      <c r="K72" s="80" t="s">
        <v>230</v>
      </c>
      <c r="L72" s="10">
        <v>0.04</v>
      </c>
      <c r="M72" s="10" t="s">
        <v>230</v>
      </c>
      <c r="N72" s="10" t="s">
        <v>230</v>
      </c>
      <c r="O72" s="10" t="s">
        <v>230</v>
      </c>
      <c r="P72" s="80">
        <v>0.01</v>
      </c>
      <c r="Q72" s="80" t="s">
        <v>230</v>
      </c>
      <c r="R72" s="80" t="s">
        <v>230</v>
      </c>
      <c r="S72" s="80" t="s">
        <v>230</v>
      </c>
      <c r="T72" s="106" t="s">
        <v>230</v>
      </c>
      <c r="U72" s="106" t="s">
        <v>230</v>
      </c>
      <c r="V72" s="130"/>
      <c r="W72" s="58" t="s">
        <v>230</v>
      </c>
      <c r="X72" s="10" t="s">
        <v>230</v>
      </c>
      <c r="Y72" s="10" t="s">
        <v>230</v>
      </c>
      <c r="Z72" s="10" t="s">
        <v>230</v>
      </c>
    </row>
    <row r="73" spans="1:26" ht="12.75">
      <c r="A73" s="25" t="s">
        <v>137</v>
      </c>
      <c r="B73" s="7">
        <v>65.4</v>
      </c>
      <c r="C73" s="58">
        <v>50</v>
      </c>
      <c r="D73" s="58">
        <v>16</v>
      </c>
      <c r="E73" s="10">
        <v>43.6</v>
      </c>
      <c r="F73" s="10">
        <v>53.1</v>
      </c>
      <c r="G73" s="10">
        <v>27.3</v>
      </c>
      <c r="H73" s="10">
        <v>17.5</v>
      </c>
      <c r="I73" s="10">
        <v>79.7</v>
      </c>
      <c r="J73" s="10">
        <v>39.5</v>
      </c>
      <c r="K73" s="80">
        <v>56.3</v>
      </c>
      <c r="L73" s="58">
        <v>56</v>
      </c>
      <c r="M73" s="10">
        <v>23.4</v>
      </c>
      <c r="N73" s="10">
        <v>110.3</v>
      </c>
      <c r="O73" s="10">
        <v>49.8</v>
      </c>
      <c r="P73" s="80">
        <v>61.4</v>
      </c>
      <c r="Q73" s="80">
        <v>160.1</v>
      </c>
      <c r="R73" s="149">
        <v>35</v>
      </c>
      <c r="S73" s="80">
        <v>251.3</v>
      </c>
      <c r="T73" s="130">
        <v>323.4</v>
      </c>
      <c r="U73" s="106">
        <v>176.3</v>
      </c>
      <c r="V73" s="130">
        <v>395.1</v>
      </c>
      <c r="W73" s="106">
        <v>101.9</v>
      </c>
      <c r="X73" s="18">
        <v>524</v>
      </c>
      <c r="Y73" s="7">
        <v>387.7</v>
      </c>
      <c r="Z73" s="7">
        <v>1015.8</v>
      </c>
    </row>
    <row r="74" spans="1:26" ht="12.75">
      <c r="A74" s="25" t="s">
        <v>138</v>
      </c>
      <c r="B74" s="7">
        <v>501.6</v>
      </c>
      <c r="C74" s="58">
        <v>364</v>
      </c>
      <c r="D74" s="10">
        <v>201.5</v>
      </c>
      <c r="E74" s="10">
        <v>480.3</v>
      </c>
      <c r="F74" s="10">
        <v>347.8</v>
      </c>
      <c r="G74" s="10">
        <v>149.9</v>
      </c>
      <c r="H74" s="10">
        <v>57.3</v>
      </c>
      <c r="I74" s="10">
        <v>326.9</v>
      </c>
      <c r="J74" s="10">
        <v>247.7</v>
      </c>
      <c r="K74" s="149">
        <v>570</v>
      </c>
      <c r="L74" s="10">
        <v>515.5</v>
      </c>
      <c r="M74" s="10">
        <v>204.4</v>
      </c>
      <c r="N74" s="10">
        <v>258.1</v>
      </c>
      <c r="O74" s="58">
        <v>333</v>
      </c>
      <c r="P74" s="80">
        <v>270.9</v>
      </c>
      <c r="Q74" s="80">
        <v>478.5</v>
      </c>
      <c r="R74" s="80">
        <v>439.3</v>
      </c>
      <c r="S74" s="80">
        <v>268.8</v>
      </c>
      <c r="T74" s="130">
        <v>367.2</v>
      </c>
      <c r="U74" s="130">
        <v>409</v>
      </c>
      <c r="V74" s="18">
        <v>279</v>
      </c>
      <c r="W74" s="18">
        <v>244.5</v>
      </c>
      <c r="X74" s="7">
        <v>343.4</v>
      </c>
      <c r="Y74" s="7">
        <v>415.8</v>
      </c>
      <c r="Z74" s="7">
        <v>201.2</v>
      </c>
    </row>
    <row r="75" spans="1:26" ht="15.75" customHeight="1">
      <c r="A75" s="49" t="s">
        <v>139</v>
      </c>
      <c r="B75" s="7">
        <v>4.4</v>
      </c>
      <c r="C75" s="10">
        <v>2.2</v>
      </c>
      <c r="D75" s="10">
        <v>2.3</v>
      </c>
      <c r="E75" s="10">
        <v>12.6</v>
      </c>
      <c r="F75" s="10">
        <v>7.9</v>
      </c>
      <c r="G75" s="10">
        <v>7.9</v>
      </c>
      <c r="H75" s="10">
        <v>1.4</v>
      </c>
      <c r="I75" s="10">
        <v>5.4</v>
      </c>
      <c r="J75" s="58">
        <v>4</v>
      </c>
      <c r="K75" s="80">
        <v>9.4</v>
      </c>
      <c r="L75" s="10">
        <v>6.2</v>
      </c>
      <c r="M75" s="58">
        <v>2</v>
      </c>
      <c r="N75" s="58">
        <v>8</v>
      </c>
      <c r="O75" s="10">
        <v>26.4</v>
      </c>
      <c r="P75" s="80">
        <v>17.1</v>
      </c>
      <c r="Q75" s="149">
        <v>10</v>
      </c>
      <c r="R75" s="80">
        <v>9.7</v>
      </c>
      <c r="S75" s="149">
        <v>14</v>
      </c>
      <c r="T75" s="67" t="s">
        <v>230</v>
      </c>
      <c r="U75" s="130">
        <v>28</v>
      </c>
      <c r="V75" s="18">
        <v>25.9</v>
      </c>
      <c r="W75" s="18">
        <v>10</v>
      </c>
      <c r="X75" s="7">
        <v>1.8</v>
      </c>
      <c r="Y75" s="7">
        <v>2.5</v>
      </c>
      <c r="Z75" s="18">
        <v>55</v>
      </c>
    </row>
    <row r="76" spans="1:26" ht="25.5">
      <c r="A76" s="25" t="s">
        <v>140</v>
      </c>
      <c r="B76" s="18">
        <v>3</v>
      </c>
      <c r="C76" s="58" t="s">
        <v>230</v>
      </c>
      <c r="D76" s="58">
        <v>4</v>
      </c>
      <c r="E76" s="58">
        <v>7.5</v>
      </c>
      <c r="F76" s="58">
        <v>1</v>
      </c>
      <c r="G76" s="10" t="s">
        <v>230</v>
      </c>
      <c r="H76" s="10" t="s">
        <v>230</v>
      </c>
      <c r="I76" s="10" t="s">
        <v>230</v>
      </c>
      <c r="J76" s="10" t="s">
        <v>230</v>
      </c>
      <c r="K76" s="80" t="s">
        <v>230</v>
      </c>
      <c r="L76" s="10" t="s">
        <v>230</v>
      </c>
      <c r="M76" s="10" t="s">
        <v>230</v>
      </c>
      <c r="N76" s="58">
        <v>3</v>
      </c>
      <c r="O76" s="58">
        <v>41</v>
      </c>
      <c r="P76" s="80">
        <v>34.1</v>
      </c>
      <c r="Q76" s="80">
        <v>25.6</v>
      </c>
      <c r="R76" s="80">
        <v>52.7</v>
      </c>
      <c r="S76" s="80">
        <v>21.5</v>
      </c>
      <c r="T76" s="130">
        <v>4.5</v>
      </c>
      <c r="U76" s="106">
        <v>5.5</v>
      </c>
      <c r="V76" s="18">
        <v>38.7</v>
      </c>
      <c r="W76" s="106">
        <v>10.2</v>
      </c>
      <c r="X76" s="18">
        <v>45</v>
      </c>
      <c r="Y76" s="7">
        <v>0.5</v>
      </c>
      <c r="Z76" s="7">
        <v>16.5</v>
      </c>
    </row>
    <row r="77" spans="1:26" ht="12.75">
      <c r="A77" s="25" t="s">
        <v>141</v>
      </c>
      <c r="B77" s="7">
        <v>49.3</v>
      </c>
      <c r="C77" s="10">
        <v>41.7</v>
      </c>
      <c r="D77" s="10">
        <v>26.3</v>
      </c>
      <c r="E77" s="10">
        <v>61.5</v>
      </c>
      <c r="F77" s="10">
        <v>18.5</v>
      </c>
      <c r="G77" s="10">
        <v>22.9</v>
      </c>
      <c r="H77" s="10">
        <v>22.3</v>
      </c>
      <c r="I77" s="10">
        <v>17.5</v>
      </c>
      <c r="J77" s="10">
        <v>90.3</v>
      </c>
      <c r="K77" s="80">
        <v>12.5</v>
      </c>
      <c r="L77" s="10">
        <v>52.2</v>
      </c>
      <c r="M77" s="10">
        <v>80.4</v>
      </c>
      <c r="N77" s="10">
        <v>38.8</v>
      </c>
      <c r="O77" s="10">
        <v>78.6</v>
      </c>
      <c r="P77" s="80">
        <v>28.2</v>
      </c>
      <c r="Q77" s="80">
        <v>20.7</v>
      </c>
      <c r="R77" s="80">
        <v>65.7</v>
      </c>
      <c r="S77" s="80">
        <v>47.6</v>
      </c>
      <c r="T77" s="130">
        <v>118.6</v>
      </c>
      <c r="U77" s="106">
        <v>107.2</v>
      </c>
      <c r="V77" s="18">
        <v>64</v>
      </c>
      <c r="W77" s="106">
        <v>124.5</v>
      </c>
      <c r="X77" s="7">
        <v>107.1</v>
      </c>
      <c r="Y77" s="7">
        <v>257.3</v>
      </c>
      <c r="Z77" s="7">
        <v>81.2</v>
      </c>
    </row>
    <row r="78" spans="1:26" ht="26.25" customHeight="1">
      <c r="A78" s="49" t="s">
        <v>142</v>
      </c>
      <c r="B78" s="18">
        <v>25</v>
      </c>
      <c r="C78" s="58">
        <v>3.5</v>
      </c>
      <c r="D78" s="10">
        <v>133.8</v>
      </c>
      <c r="E78" s="10">
        <v>503.6</v>
      </c>
      <c r="F78" s="10">
        <v>94.9</v>
      </c>
      <c r="G78" s="10">
        <v>15.2</v>
      </c>
      <c r="H78" s="10">
        <v>421.6</v>
      </c>
      <c r="I78" s="10">
        <v>420.6</v>
      </c>
      <c r="J78" s="10">
        <v>156.1</v>
      </c>
      <c r="K78" s="58">
        <v>1960.7</v>
      </c>
      <c r="L78" s="10">
        <v>135.3</v>
      </c>
      <c r="M78" s="10">
        <v>348.8</v>
      </c>
      <c r="N78" s="10">
        <v>170.4</v>
      </c>
      <c r="O78" s="58">
        <v>354</v>
      </c>
      <c r="P78" s="80">
        <v>4159.4</v>
      </c>
      <c r="Q78" s="80">
        <v>162.6</v>
      </c>
      <c r="R78" s="80">
        <v>9.7</v>
      </c>
      <c r="S78" s="80">
        <v>2000.3</v>
      </c>
      <c r="T78" s="130">
        <v>71.2</v>
      </c>
      <c r="U78" s="130">
        <v>1536</v>
      </c>
      <c r="V78" s="18">
        <v>1883.4</v>
      </c>
      <c r="W78" s="106">
        <v>1160.8</v>
      </c>
      <c r="X78" s="18">
        <v>345</v>
      </c>
      <c r="Y78" s="18">
        <v>3908</v>
      </c>
      <c r="Z78" s="7">
        <v>2558.1</v>
      </c>
    </row>
    <row r="79" spans="1:26" ht="12.75">
      <c r="A79" s="25" t="s">
        <v>143</v>
      </c>
      <c r="B79" s="7">
        <v>206.9</v>
      </c>
      <c r="C79" s="10">
        <v>410.2</v>
      </c>
      <c r="D79" s="10">
        <v>153.7</v>
      </c>
      <c r="E79" s="10">
        <v>118.4</v>
      </c>
      <c r="F79" s="10">
        <v>247.3</v>
      </c>
      <c r="G79" s="58">
        <v>201</v>
      </c>
      <c r="H79" s="10">
        <v>287.3</v>
      </c>
      <c r="I79" s="58">
        <v>183</v>
      </c>
      <c r="J79" s="10">
        <v>190.2</v>
      </c>
      <c r="K79" s="80">
        <v>167.5</v>
      </c>
      <c r="L79" s="10">
        <v>232.4</v>
      </c>
      <c r="M79" s="58">
        <v>178</v>
      </c>
      <c r="N79" s="10">
        <v>140.7</v>
      </c>
      <c r="O79" s="10">
        <v>159.4</v>
      </c>
      <c r="P79" s="80">
        <v>121.8</v>
      </c>
      <c r="Q79" s="80">
        <v>163.5</v>
      </c>
      <c r="R79" s="80">
        <v>309.9</v>
      </c>
      <c r="S79" s="80">
        <v>98.2</v>
      </c>
      <c r="T79" s="130">
        <v>198.5</v>
      </c>
      <c r="U79" s="130">
        <v>200</v>
      </c>
      <c r="V79" s="18">
        <v>102</v>
      </c>
      <c r="W79" s="106">
        <v>142.9</v>
      </c>
      <c r="X79" s="7">
        <v>165.9</v>
      </c>
      <c r="Y79" s="18">
        <v>96</v>
      </c>
      <c r="Z79" s="7">
        <v>144.7</v>
      </c>
    </row>
    <row r="80" spans="1:26" ht="12.75" customHeight="1">
      <c r="A80" s="170" t="s">
        <v>144</v>
      </c>
      <c r="C80" s="10"/>
      <c r="D80" s="10"/>
      <c r="E80" s="10"/>
      <c r="F80" s="10"/>
      <c r="G80" s="58"/>
      <c r="H80" s="10"/>
      <c r="I80" s="58"/>
      <c r="J80" s="10"/>
      <c r="K80" s="80"/>
      <c r="L80" s="10"/>
      <c r="M80" s="58"/>
      <c r="N80" s="10"/>
      <c r="O80" s="10"/>
      <c r="P80" s="80"/>
      <c r="Q80" s="80"/>
      <c r="R80" s="80"/>
      <c r="S80" s="80"/>
      <c r="U80" s="159"/>
      <c r="V80" s="275"/>
      <c r="X80" s="48"/>
      <c r="Y80" s="48"/>
      <c r="Z80" s="7"/>
    </row>
    <row r="81" spans="1:26" ht="25.5">
      <c r="A81" s="49" t="s">
        <v>145</v>
      </c>
      <c r="B81" s="7">
        <v>1.3</v>
      </c>
      <c r="C81" s="10">
        <v>0.8</v>
      </c>
      <c r="D81" s="10">
        <v>1.3</v>
      </c>
      <c r="E81" s="10">
        <v>1.4</v>
      </c>
      <c r="F81" s="10">
        <v>1.4</v>
      </c>
      <c r="G81" s="10">
        <v>0.8</v>
      </c>
      <c r="H81" s="58">
        <v>1</v>
      </c>
      <c r="I81" s="10">
        <v>0.6</v>
      </c>
      <c r="J81" s="10">
        <v>0.4</v>
      </c>
      <c r="K81" s="80">
        <v>0.2</v>
      </c>
      <c r="L81" s="10">
        <v>0.3</v>
      </c>
      <c r="M81" s="10">
        <v>0.4</v>
      </c>
      <c r="N81" s="10">
        <v>0.5</v>
      </c>
      <c r="O81" s="10">
        <v>0.5</v>
      </c>
      <c r="P81" s="80">
        <v>1.3</v>
      </c>
      <c r="Q81" s="80">
        <v>0.5</v>
      </c>
      <c r="R81" s="80">
        <v>1.5</v>
      </c>
      <c r="S81" s="80">
        <v>0.2</v>
      </c>
      <c r="T81" s="130">
        <v>1.5</v>
      </c>
      <c r="U81" s="106">
        <v>0.5</v>
      </c>
      <c r="V81" s="130">
        <v>0.7</v>
      </c>
      <c r="W81" s="106">
        <v>0.7</v>
      </c>
      <c r="X81" s="130">
        <v>1.9</v>
      </c>
      <c r="Y81" s="7">
        <v>2.8</v>
      </c>
      <c r="Z81" s="7">
        <v>0.4</v>
      </c>
    </row>
    <row r="82" spans="1:26" ht="25.5">
      <c r="A82" s="49" t="s">
        <v>146</v>
      </c>
      <c r="B82" s="7">
        <v>3.9</v>
      </c>
      <c r="C82" s="10">
        <v>1.4</v>
      </c>
      <c r="D82" s="10">
        <v>5.9</v>
      </c>
      <c r="E82" s="10">
        <v>1.8</v>
      </c>
      <c r="F82" s="10">
        <v>2.2</v>
      </c>
      <c r="G82" s="10">
        <v>0.9</v>
      </c>
      <c r="H82" s="10">
        <v>1.9</v>
      </c>
      <c r="I82" s="10">
        <v>2.7</v>
      </c>
      <c r="J82" s="10">
        <v>0.7</v>
      </c>
      <c r="K82" s="80">
        <v>0.1</v>
      </c>
      <c r="L82" s="10">
        <v>3.5</v>
      </c>
      <c r="M82" s="10">
        <v>1.1</v>
      </c>
      <c r="N82" s="10">
        <v>1.1</v>
      </c>
      <c r="O82" s="10">
        <v>0.8</v>
      </c>
      <c r="P82" s="80">
        <v>1.1</v>
      </c>
      <c r="Q82" s="149">
        <v>2</v>
      </c>
      <c r="R82" s="80">
        <v>1.7</v>
      </c>
      <c r="S82" s="149">
        <v>1</v>
      </c>
      <c r="T82" s="130">
        <v>1.9</v>
      </c>
      <c r="U82" s="106">
        <v>1.1</v>
      </c>
      <c r="V82" s="130">
        <v>1.5</v>
      </c>
      <c r="W82" s="106">
        <v>1.2</v>
      </c>
      <c r="X82" s="130">
        <v>2.9</v>
      </c>
      <c r="Y82" s="7">
        <v>0.5</v>
      </c>
      <c r="Z82" s="7">
        <v>1.9</v>
      </c>
    </row>
    <row r="83" spans="1:26" ht="38.25">
      <c r="A83" s="49" t="s">
        <v>147</v>
      </c>
      <c r="B83" s="7">
        <v>8.4</v>
      </c>
      <c r="C83" s="10">
        <v>5.6</v>
      </c>
      <c r="D83" s="10">
        <v>4.3</v>
      </c>
      <c r="E83" s="10">
        <v>5.9</v>
      </c>
      <c r="F83" s="10">
        <v>7.5</v>
      </c>
      <c r="G83" s="10">
        <v>6.3</v>
      </c>
      <c r="H83" s="10">
        <v>3.1</v>
      </c>
      <c r="I83" s="10">
        <v>1.2</v>
      </c>
      <c r="J83" s="10">
        <v>3.8</v>
      </c>
      <c r="K83" s="80">
        <v>3.1</v>
      </c>
      <c r="L83" s="10">
        <v>3.6</v>
      </c>
      <c r="M83" s="10">
        <v>4.5</v>
      </c>
      <c r="N83" s="10">
        <v>4.4</v>
      </c>
      <c r="O83" s="10">
        <v>2.1</v>
      </c>
      <c r="P83" s="80">
        <v>4.2</v>
      </c>
      <c r="Q83" s="80">
        <v>5.1</v>
      </c>
      <c r="R83" s="80">
        <v>4.1</v>
      </c>
      <c r="S83" s="80">
        <v>7.9</v>
      </c>
      <c r="T83" s="130">
        <v>3.6</v>
      </c>
      <c r="U83" s="106">
        <v>4.6</v>
      </c>
      <c r="V83" s="130">
        <v>9.7</v>
      </c>
      <c r="W83" s="130">
        <v>2</v>
      </c>
      <c r="X83" s="130">
        <v>11.1</v>
      </c>
      <c r="Y83" s="7">
        <v>5.3</v>
      </c>
      <c r="Z83" s="7">
        <v>3.3</v>
      </c>
    </row>
    <row r="84" spans="1:26" ht="12.75">
      <c r="A84" s="170" t="s">
        <v>148</v>
      </c>
      <c r="C84" s="10"/>
      <c r="D84" s="10"/>
      <c r="E84" s="10"/>
      <c r="F84" s="10"/>
      <c r="G84" s="58"/>
      <c r="H84" s="10"/>
      <c r="I84" s="58"/>
      <c r="J84" s="10"/>
      <c r="K84" s="80"/>
      <c r="L84" s="10"/>
      <c r="M84" s="58"/>
      <c r="N84" s="10"/>
      <c r="O84" s="10"/>
      <c r="P84" s="80"/>
      <c r="Q84" s="80"/>
      <c r="R84" s="80"/>
      <c r="S84" s="80"/>
      <c r="T84" s="48"/>
      <c r="U84" s="159"/>
      <c r="V84" s="18"/>
      <c r="X84" s="158"/>
      <c r="Y84" s="158"/>
      <c r="Z84" s="158"/>
    </row>
    <row r="85" spans="1:26" ht="12.75">
      <c r="A85" s="25" t="s">
        <v>149</v>
      </c>
      <c r="B85" s="7">
        <v>2.1</v>
      </c>
      <c r="C85" s="10">
        <v>0.2</v>
      </c>
      <c r="D85" s="10">
        <v>1.7</v>
      </c>
      <c r="E85" s="10">
        <v>1.6</v>
      </c>
      <c r="F85" s="10">
        <v>0.3</v>
      </c>
      <c r="G85" s="10">
        <v>0.6</v>
      </c>
      <c r="H85" s="10">
        <v>0.3</v>
      </c>
      <c r="I85" s="10">
        <v>0.4</v>
      </c>
      <c r="J85" s="10">
        <v>0.6</v>
      </c>
      <c r="K85" s="80">
        <v>0.4</v>
      </c>
      <c r="L85" s="10">
        <v>1.7</v>
      </c>
      <c r="M85" s="10">
        <v>0.7</v>
      </c>
      <c r="N85" s="10">
        <v>1.7</v>
      </c>
      <c r="O85" s="10">
        <v>0.9</v>
      </c>
      <c r="P85" s="80">
        <v>2.2</v>
      </c>
      <c r="Q85" s="80">
        <v>0.8</v>
      </c>
      <c r="R85" s="80">
        <v>1.2</v>
      </c>
      <c r="S85" s="80">
        <v>0.8</v>
      </c>
      <c r="T85" s="130">
        <v>0.5</v>
      </c>
      <c r="U85" s="106">
        <v>1.9</v>
      </c>
      <c r="V85" s="18">
        <v>1.5</v>
      </c>
      <c r="W85" s="106">
        <v>2.6</v>
      </c>
      <c r="X85" s="7">
        <v>3.6</v>
      </c>
      <c r="Y85" s="7">
        <v>3.5</v>
      </c>
      <c r="Z85" s="7">
        <v>1.7</v>
      </c>
    </row>
    <row r="86" spans="1:26" ht="12.75">
      <c r="A86" s="49" t="s">
        <v>150</v>
      </c>
      <c r="B86" s="7">
        <v>0.05</v>
      </c>
      <c r="C86" s="10" t="s">
        <v>230</v>
      </c>
      <c r="D86" s="10">
        <v>0.005</v>
      </c>
      <c r="E86" s="10">
        <v>0.3</v>
      </c>
      <c r="F86" s="10">
        <v>0.001</v>
      </c>
      <c r="G86" s="10" t="s">
        <v>230</v>
      </c>
      <c r="H86" s="10">
        <v>0.001</v>
      </c>
      <c r="I86" s="10">
        <v>0.1</v>
      </c>
      <c r="J86" s="10">
        <v>0.1</v>
      </c>
      <c r="K86" s="80">
        <v>0.2</v>
      </c>
      <c r="L86" s="10">
        <v>0.2</v>
      </c>
      <c r="M86" s="10">
        <v>0.1</v>
      </c>
      <c r="N86" s="10">
        <v>1.2</v>
      </c>
      <c r="O86" s="10">
        <v>0.4</v>
      </c>
      <c r="P86" s="80">
        <v>0.4</v>
      </c>
      <c r="Q86" s="149">
        <v>0</v>
      </c>
      <c r="R86" s="80">
        <v>0.7</v>
      </c>
      <c r="S86" s="80">
        <v>0.3</v>
      </c>
      <c r="T86" s="276">
        <v>0.05</v>
      </c>
      <c r="U86" s="106">
        <v>0.6</v>
      </c>
      <c r="V86" s="277">
        <v>0.02</v>
      </c>
      <c r="W86" s="106">
        <v>0.05</v>
      </c>
      <c r="X86" s="7">
        <v>1.8</v>
      </c>
      <c r="Y86" s="7">
        <v>1.3</v>
      </c>
      <c r="Z86" s="10" t="s">
        <v>230</v>
      </c>
    </row>
    <row r="87" spans="1:26" ht="25.5">
      <c r="A87" s="49" t="s">
        <v>151</v>
      </c>
      <c r="B87" s="7">
        <v>6.2</v>
      </c>
      <c r="C87" s="10">
        <v>8.6</v>
      </c>
      <c r="D87" s="10">
        <v>5.9</v>
      </c>
      <c r="E87" s="10">
        <v>4.2</v>
      </c>
      <c r="F87" s="10">
        <v>4.2</v>
      </c>
      <c r="G87" s="10">
        <v>4.4</v>
      </c>
      <c r="H87" s="10">
        <v>3.2</v>
      </c>
      <c r="I87" s="10">
        <v>3.5</v>
      </c>
      <c r="J87" s="58">
        <v>3</v>
      </c>
      <c r="K87" s="80">
        <v>3.3</v>
      </c>
      <c r="L87" s="10">
        <v>2.7</v>
      </c>
      <c r="M87" s="10">
        <v>2.3</v>
      </c>
      <c r="N87" s="10">
        <v>2.1</v>
      </c>
      <c r="O87" s="10">
        <v>3.7</v>
      </c>
      <c r="P87" s="80">
        <v>2.8</v>
      </c>
      <c r="Q87" s="80">
        <v>3.3</v>
      </c>
      <c r="R87" s="80">
        <v>4.7</v>
      </c>
      <c r="S87" s="80">
        <v>6.8</v>
      </c>
      <c r="T87" s="130">
        <v>5.3</v>
      </c>
      <c r="U87" s="106">
        <v>12.2</v>
      </c>
      <c r="V87" s="18">
        <v>6</v>
      </c>
      <c r="W87" s="106">
        <v>11.4</v>
      </c>
      <c r="X87" s="7">
        <v>12.6</v>
      </c>
      <c r="Y87" s="7">
        <v>10.8</v>
      </c>
      <c r="Z87" s="7">
        <v>4.7</v>
      </c>
    </row>
    <row r="88" spans="1:26" ht="25.5">
      <c r="A88" s="49" t="s">
        <v>152</v>
      </c>
      <c r="B88" s="10" t="s">
        <v>230</v>
      </c>
      <c r="C88" s="58">
        <v>2250</v>
      </c>
      <c r="D88" s="58">
        <v>1885</v>
      </c>
      <c r="E88" s="58">
        <v>2720</v>
      </c>
      <c r="F88" s="58">
        <v>630</v>
      </c>
      <c r="G88" s="58">
        <v>3460</v>
      </c>
      <c r="H88" s="58">
        <v>430</v>
      </c>
      <c r="I88" s="58">
        <v>1213</v>
      </c>
      <c r="J88" s="58">
        <v>2683</v>
      </c>
      <c r="K88" s="149">
        <v>1074.8</v>
      </c>
      <c r="L88" s="58">
        <v>428</v>
      </c>
      <c r="M88" s="58">
        <v>1304</v>
      </c>
      <c r="N88" s="58">
        <v>808</v>
      </c>
      <c r="O88" s="10">
        <v>505.5</v>
      </c>
      <c r="P88" s="80">
        <v>620.3</v>
      </c>
      <c r="Q88" s="149">
        <v>48</v>
      </c>
      <c r="R88" s="149">
        <v>543</v>
      </c>
      <c r="S88" s="149">
        <v>91</v>
      </c>
      <c r="T88" s="130">
        <v>137.6</v>
      </c>
      <c r="U88" s="130">
        <v>1</v>
      </c>
      <c r="V88" s="18">
        <v>728.2</v>
      </c>
      <c r="W88" s="130">
        <v>390</v>
      </c>
      <c r="X88" s="18">
        <v>24</v>
      </c>
      <c r="Y88" s="130">
        <v>168.4</v>
      </c>
      <c r="Z88" s="7">
        <v>225.9</v>
      </c>
    </row>
    <row r="89" spans="1:26" ht="25.5">
      <c r="A89" s="25" t="s">
        <v>153</v>
      </c>
      <c r="B89" s="10" t="s">
        <v>230</v>
      </c>
      <c r="C89" s="10" t="s">
        <v>230</v>
      </c>
      <c r="D89" s="58">
        <v>6</v>
      </c>
      <c r="E89" s="10" t="s">
        <v>230</v>
      </c>
      <c r="F89" s="10" t="s">
        <v>230</v>
      </c>
      <c r="G89" s="10" t="s">
        <v>230</v>
      </c>
      <c r="H89" s="10" t="s">
        <v>230</v>
      </c>
      <c r="I89" s="10">
        <v>1.5</v>
      </c>
      <c r="J89" s="10" t="s">
        <v>230</v>
      </c>
      <c r="K89" s="80">
        <v>0.6</v>
      </c>
      <c r="L89" s="130">
        <v>3</v>
      </c>
      <c r="M89" s="10">
        <v>4.2</v>
      </c>
      <c r="N89" s="10">
        <v>2.8</v>
      </c>
      <c r="O89" s="10">
        <v>0.7</v>
      </c>
      <c r="P89" s="80">
        <v>12.9</v>
      </c>
      <c r="Q89" s="130">
        <v>3</v>
      </c>
      <c r="R89" s="80">
        <v>0.3</v>
      </c>
      <c r="S89" s="80">
        <v>20.2</v>
      </c>
      <c r="T89" s="130">
        <v>5.1</v>
      </c>
      <c r="U89" s="130">
        <v>2</v>
      </c>
      <c r="V89" s="18">
        <v>6.5</v>
      </c>
      <c r="W89" s="106">
        <v>0.4</v>
      </c>
      <c r="X89" s="7">
        <v>8.1</v>
      </c>
      <c r="Y89" s="7">
        <v>9.3</v>
      </c>
      <c r="Z89" s="7">
        <v>1.5</v>
      </c>
    </row>
    <row r="90" spans="1:26" ht="25.5">
      <c r="A90" s="49" t="s">
        <v>154</v>
      </c>
      <c r="B90" s="7">
        <v>810.8</v>
      </c>
      <c r="C90" s="10">
        <v>484.2</v>
      </c>
      <c r="D90" s="58">
        <v>313</v>
      </c>
      <c r="E90" s="58">
        <v>200</v>
      </c>
      <c r="F90" s="10">
        <v>153.1</v>
      </c>
      <c r="G90" s="10">
        <v>101.2</v>
      </c>
      <c r="H90" s="10">
        <v>46.8</v>
      </c>
      <c r="I90" s="10">
        <v>46.5</v>
      </c>
      <c r="J90" s="10">
        <v>58.1</v>
      </c>
      <c r="K90" s="80">
        <v>102.8</v>
      </c>
      <c r="L90" s="10">
        <v>50.1</v>
      </c>
      <c r="M90" s="10">
        <v>43.5</v>
      </c>
      <c r="N90" s="10">
        <v>39.6</v>
      </c>
      <c r="O90" s="10">
        <v>38.1</v>
      </c>
      <c r="P90" s="80">
        <v>27.5</v>
      </c>
      <c r="Q90" s="80">
        <v>59.8</v>
      </c>
      <c r="R90" s="80">
        <v>153.3</v>
      </c>
      <c r="S90" s="80">
        <v>114.8</v>
      </c>
      <c r="T90" s="130">
        <v>96.7</v>
      </c>
      <c r="U90" s="106">
        <v>111.1</v>
      </c>
      <c r="V90" s="18">
        <v>93.4</v>
      </c>
      <c r="W90" s="106">
        <v>114.7</v>
      </c>
      <c r="X90" s="18">
        <v>99</v>
      </c>
      <c r="Y90" s="7">
        <v>104.1</v>
      </c>
      <c r="Z90" s="7">
        <v>102.6</v>
      </c>
    </row>
    <row r="91" spans="1:26" ht="25.5">
      <c r="A91" s="49" t="s">
        <v>155</v>
      </c>
      <c r="B91" s="7">
        <v>316.2</v>
      </c>
      <c r="C91" s="10">
        <v>183.2</v>
      </c>
      <c r="D91" s="10">
        <v>134.1</v>
      </c>
      <c r="E91" s="10">
        <v>92.7</v>
      </c>
      <c r="F91" s="10">
        <v>110.3</v>
      </c>
      <c r="G91" s="10">
        <v>66.8</v>
      </c>
      <c r="H91" s="10">
        <v>49.2</v>
      </c>
      <c r="I91" s="10">
        <v>30.1</v>
      </c>
      <c r="J91" s="10">
        <v>43.2</v>
      </c>
      <c r="K91" s="80">
        <v>30.2</v>
      </c>
      <c r="L91" s="10">
        <v>23.1</v>
      </c>
      <c r="M91" s="10">
        <v>23.5</v>
      </c>
      <c r="N91" s="10">
        <v>20.3</v>
      </c>
      <c r="O91" s="10">
        <v>43.6</v>
      </c>
      <c r="P91" s="80">
        <v>60.7</v>
      </c>
      <c r="Q91" s="80">
        <v>193.6</v>
      </c>
      <c r="R91" s="80">
        <v>810.1</v>
      </c>
      <c r="S91" s="80">
        <v>894.7</v>
      </c>
      <c r="T91" s="130">
        <v>783.7</v>
      </c>
      <c r="U91" s="106">
        <v>603.3</v>
      </c>
      <c r="V91" s="18">
        <v>447.3</v>
      </c>
      <c r="W91" s="106">
        <v>1636.4</v>
      </c>
      <c r="X91" s="7">
        <v>1202.6</v>
      </c>
      <c r="Y91" s="7">
        <v>1322.4</v>
      </c>
      <c r="Z91" s="7">
        <v>877.3</v>
      </c>
    </row>
    <row r="92" spans="1:26" ht="25.5">
      <c r="A92" s="49" t="s">
        <v>156</v>
      </c>
      <c r="B92" s="7">
        <v>511.6</v>
      </c>
      <c r="C92" s="10">
        <v>331.4</v>
      </c>
      <c r="D92" s="10">
        <v>205.1</v>
      </c>
      <c r="E92" s="10">
        <v>102.1</v>
      </c>
      <c r="F92" s="10">
        <v>73.5</v>
      </c>
      <c r="G92" s="10">
        <v>25.6</v>
      </c>
      <c r="H92" s="10">
        <v>35.9</v>
      </c>
      <c r="I92" s="58">
        <v>7</v>
      </c>
      <c r="J92" s="10">
        <v>11.8</v>
      </c>
      <c r="K92" s="80">
        <v>9.6</v>
      </c>
      <c r="L92" s="10">
        <v>12.5</v>
      </c>
      <c r="M92" s="10">
        <v>8.2</v>
      </c>
      <c r="N92" s="10">
        <v>12.9</v>
      </c>
      <c r="O92" s="10">
        <v>12.7</v>
      </c>
      <c r="P92" s="80">
        <v>6.2</v>
      </c>
      <c r="Q92" s="80">
        <v>18.3</v>
      </c>
      <c r="R92" s="80">
        <v>26.8</v>
      </c>
      <c r="S92" s="80">
        <v>5.8</v>
      </c>
      <c r="T92" s="130">
        <v>9.6</v>
      </c>
      <c r="U92" s="106">
        <v>6.3</v>
      </c>
      <c r="V92" s="18">
        <v>9.7</v>
      </c>
      <c r="W92" s="106">
        <v>6.5</v>
      </c>
      <c r="X92" s="7">
        <v>4.8</v>
      </c>
      <c r="Y92" s="7">
        <v>11.9</v>
      </c>
      <c r="Z92" s="7">
        <v>9.8</v>
      </c>
    </row>
    <row r="93" spans="1:26" ht="25.5">
      <c r="A93" s="25" t="s">
        <v>157</v>
      </c>
      <c r="B93" s="18">
        <v>1016</v>
      </c>
      <c r="C93" s="10">
        <v>201.3</v>
      </c>
      <c r="D93" s="10">
        <v>383.8</v>
      </c>
      <c r="E93" s="10">
        <v>691.6</v>
      </c>
      <c r="F93" s="10">
        <v>398.6</v>
      </c>
      <c r="G93" s="10">
        <v>95.3</v>
      </c>
      <c r="H93" s="10" t="s">
        <v>230</v>
      </c>
      <c r="I93" s="10">
        <v>47.1</v>
      </c>
      <c r="J93" s="10" t="s">
        <v>230</v>
      </c>
      <c r="K93" s="130">
        <v>36</v>
      </c>
      <c r="L93" s="10" t="s">
        <v>230</v>
      </c>
      <c r="M93" s="10">
        <v>39.2</v>
      </c>
      <c r="N93" s="19">
        <v>185.2</v>
      </c>
      <c r="O93" s="22">
        <v>826</v>
      </c>
      <c r="P93" s="130">
        <v>1150</v>
      </c>
      <c r="Q93" s="130">
        <v>715</v>
      </c>
      <c r="R93" s="106">
        <v>1149.3</v>
      </c>
      <c r="S93" s="130">
        <v>1165</v>
      </c>
      <c r="T93" s="130">
        <v>1693.2</v>
      </c>
      <c r="U93" s="106">
        <v>702.7</v>
      </c>
      <c r="V93" s="18">
        <v>1342.9</v>
      </c>
      <c r="W93" s="106">
        <v>950.5</v>
      </c>
      <c r="X93" s="18">
        <v>163</v>
      </c>
      <c r="Y93" s="7">
        <v>222.4</v>
      </c>
      <c r="Z93" s="18">
        <v>248</v>
      </c>
    </row>
    <row r="94" spans="1:26" ht="38.25">
      <c r="A94" s="49" t="s">
        <v>158</v>
      </c>
      <c r="B94" s="7">
        <v>3.7</v>
      </c>
      <c r="C94" s="58">
        <v>1.9</v>
      </c>
      <c r="D94" s="58">
        <v>1</v>
      </c>
      <c r="E94" s="10">
        <v>1.5</v>
      </c>
      <c r="F94" s="10">
        <v>0.4</v>
      </c>
      <c r="G94" s="10">
        <v>0.4</v>
      </c>
      <c r="H94" s="10" t="s">
        <v>230</v>
      </c>
      <c r="I94" s="10" t="s">
        <v>230</v>
      </c>
      <c r="J94" s="58">
        <v>11</v>
      </c>
      <c r="K94" s="80">
        <v>0.04</v>
      </c>
      <c r="L94" s="10" t="s">
        <v>230</v>
      </c>
      <c r="M94" s="10">
        <v>0.3</v>
      </c>
      <c r="N94" s="19">
        <v>1.3</v>
      </c>
      <c r="O94" s="10">
        <v>0.2</v>
      </c>
      <c r="P94" s="80">
        <v>8.9</v>
      </c>
      <c r="Q94" s="149">
        <v>35</v>
      </c>
      <c r="R94" s="80">
        <v>61.4</v>
      </c>
      <c r="S94" s="80">
        <v>85.7</v>
      </c>
      <c r="T94" s="130">
        <v>70.8</v>
      </c>
      <c r="U94" s="106">
        <v>122.5</v>
      </c>
      <c r="V94" s="18">
        <v>165.6</v>
      </c>
      <c r="W94" s="106">
        <v>109.8</v>
      </c>
      <c r="X94" s="7">
        <v>21.6</v>
      </c>
      <c r="Y94" s="7">
        <v>11.1</v>
      </c>
      <c r="Z94" s="18">
        <v>11</v>
      </c>
    </row>
    <row r="95" spans="1:26" ht="12.75">
      <c r="A95" s="25" t="s">
        <v>159</v>
      </c>
      <c r="B95" s="18">
        <v>2660</v>
      </c>
      <c r="C95" s="58">
        <v>2665</v>
      </c>
      <c r="D95" s="10">
        <v>2159.1</v>
      </c>
      <c r="E95" s="10">
        <v>1393.2</v>
      </c>
      <c r="F95" s="10">
        <v>739.6</v>
      </c>
      <c r="G95" s="10">
        <v>451.5</v>
      </c>
      <c r="H95" s="58">
        <v>361</v>
      </c>
      <c r="I95" s="10">
        <v>192.8</v>
      </c>
      <c r="J95" s="10">
        <v>187.8</v>
      </c>
      <c r="K95" s="80">
        <v>254.4</v>
      </c>
      <c r="L95" s="58">
        <v>341</v>
      </c>
      <c r="M95" s="58">
        <v>233</v>
      </c>
      <c r="N95" s="58">
        <v>212.8</v>
      </c>
      <c r="O95" s="10">
        <v>210.4</v>
      </c>
      <c r="P95" s="80">
        <v>166.5</v>
      </c>
      <c r="Q95" s="80">
        <v>291.1</v>
      </c>
      <c r="R95" s="80">
        <v>256.9</v>
      </c>
      <c r="S95" s="80">
        <v>318.2</v>
      </c>
      <c r="T95" s="130">
        <v>975.2</v>
      </c>
      <c r="U95" s="106">
        <v>367.2</v>
      </c>
      <c r="V95" s="18">
        <v>323</v>
      </c>
      <c r="W95" s="106">
        <v>428.1</v>
      </c>
      <c r="X95" s="7">
        <v>464.2</v>
      </c>
      <c r="Y95" s="7">
        <v>517.8</v>
      </c>
      <c r="Z95" s="7">
        <v>837.7</v>
      </c>
    </row>
    <row r="96" spans="1:26" ht="25.5">
      <c r="A96" s="25" t="s">
        <v>160</v>
      </c>
      <c r="B96" s="18">
        <v>494</v>
      </c>
      <c r="C96" s="10">
        <v>304.2</v>
      </c>
      <c r="D96" s="10">
        <v>180.9</v>
      </c>
      <c r="E96" s="10">
        <v>109.9</v>
      </c>
      <c r="F96" s="10">
        <v>99.3</v>
      </c>
      <c r="G96" s="10">
        <v>51.1</v>
      </c>
      <c r="H96" s="10">
        <v>15.8</v>
      </c>
      <c r="I96" s="58">
        <v>18</v>
      </c>
      <c r="J96" s="10">
        <v>30.1</v>
      </c>
      <c r="K96" s="80">
        <v>26.8</v>
      </c>
      <c r="L96" s="10">
        <v>59.7</v>
      </c>
      <c r="M96" s="10">
        <v>61.2</v>
      </c>
      <c r="N96" s="10">
        <v>43.9</v>
      </c>
      <c r="O96" s="10">
        <v>13.3</v>
      </c>
      <c r="P96" s="80">
        <v>9.2</v>
      </c>
      <c r="Q96" s="149">
        <v>41</v>
      </c>
      <c r="R96" s="80">
        <v>53.1</v>
      </c>
      <c r="S96" s="80">
        <v>70.9</v>
      </c>
      <c r="T96" s="130">
        <v>68.9</v>
      </c>
      <c r="U96" s="106">
        <v>149.6</v>
      </c>
      <c r="V96" s="18">
        <v>172.2</v>
      </c>
      <c r="W96" s="106">
        <v>253.2</v>
      </c>
      <c r="X96" s="18">
        <v>134</v>
      </c>
      <c r="Y96" s="7">
        <v>126.6</v>
      </c>
      <c r="Z96" s="7">
        <v>213.7</v>
      </c>
    </row>
    <row r="97" spans="1:26" ht="12.75">
      <c r="A97" s="25" t="s">
        <v>161</v>
      </c>
      <c r="B97" s="18">
        <v>4921</v>
      </c>
      <c r="C97" s="10">
        <v>1504.3</v>
      </c>
      <c r="D97" s="10">
        <v>374.7</v>
      </c>
      <c r="E97" s="10">
        <v>144.9</v>
      </c>
      <c r="F97" s="10">
        <v>106.8</v>
      </c>
      <c r="G97" s="10">
        <v>67.6</v>
      </c>
      <c r="H97" s="10">
        <v>36.4</v>
      </c>
      <c r="I97" s="10">
        <v>30.5</v>
      </c>
      <c r="J97" s="10">
        <v>61.7</v>
      </c>
      <c r="K97" s="149">
        <v>34</v>
      </c>
      <c r="L97" s="10">
        <v>53.8</v>
      </c>
      <c r="M97" s="10">
        <v>29.6</v>
      </c>
      <c r="N97" s="10">
        <v>83.6</v>
      </c>
      <c r="O97" s="10">
        <v>22.4</v>
      </c>
      <c r="P97" s="80">
        <v>38.4</v>
      </c>
      <c r="Q97" s="80">
        <v>42.2</v>
      </c>
      <c r="R97" s="80">
        <v>94.2</v>
      </c>
      <c r="S97" s="80">
        <v>76.4</v>
      </c>
      <c r="T97" s="130">
        <v>182</v>
      </c>
      <c r="U97" s="106">
        <v>188.2</v>
      </c>
      <c r="V97" s="18">
        <v>93.5</v>
      </c>
      <c r="W97" s="130">
        <v>165</v>
      </c>
      <c r="X97" s="7">
        <v>173.9</v>
      </c>
      <c r="Y97" s="18">
        <v>243</v>
      </c>
      <c r="Z97" s="7">
        <v>102.5</v>
      </c>
    </row>
    <row r="98" spans="1:26" ht="12.75">
      <c r="A98" s="25" t="s">
        <v>162</v>
      </c>
      <c r="B98" s="7">
        <v>11.2</v>
      </c>
      <c r="C98" s="10">
        <v>7.3</v>
      </c>
      <c r="D98" s="10">
        <v>33.9</v>
      </c>
      <c r="E98" s="10">
        <v>10.6</v>
      </c>
      <c r="F98" s="10">
        <v>23.5</v>
      </c>
      <c r="G98" s="58">
        <v>18</v>
      </c>
      <c r="H98" s="10">
        <v>4.5</v>
      </c>
      <c r="I98" s="10">
        <v>0.03</v>
      </c>
      <c r="J98" s="10" t="s">
        <v>230</v>
      </c>
      <c r="K98" s="149">
        <v>2</v>
      </c>
      <c r="L98" s="58">
        <v>49</v>
      </c>
      <c r="M98" s="58">
        <v>50</v>
      </c>
      <c r="N98" s="58">
        <v>30.4</v>
      </c>
      <c r="O98" s="10">
        <v>25.2</v>
      </c>
      <c r="P98" s="80">
        <v>144.2</v>
      </c>
      <c r="Q98" s="80">
        <v>0.2</v>
      </c>
      <c r="R98" s="80">
        <v>1.5</v>
      </c>
      <c r="S98" s="80" t="s">
        <v>230</v>
      </c>
      <c r="T98" s="67" t="s">
        <v>230</v>
      </c>
      <c r="U98" s="67" t="s">
        <v>230</v>
      </c>
      <c r="V98" s="18">
        <v>9.2</v>
      </c>
      <c r="W98" s="106">
        <v>9.7</v>
      </c>
      <c r="X98" s="7">
        <v>18.5</v>
      </c>
      <c r="Y98" s="18">
        <v>57</v>
      </c>
      <c r="Z98" s="7">
        <v>85.2</v>
      </c>
    </row>
    <row r="99" spans="1:26" ht="39" customHeight="1">
      <c r="A99" s="49" t="s">
        <v>163</v>
      </c>
      <c r="B99" s="7">
        <v>555.8</v>
      </c>
      <c r="C99" s="10">
        <v>242.6</v>
      </c>
      <c r="D99" s="10">
        <v>281.1</v>
      </c>
      <c r="E99" s="10">
        <v>124.1</v>
      </c>
      <c r="F99" s="10">
        <v>45.9</v>
      </c>
      <c r="G99" s="10">
        <v>59.3</v>
      </c>
      <c r="H99" s="10">
        <v>9.2</v>
      </c>
      <c r="I99" s="10">
        <v>11.1</v>
      </c>
      <c r="J99" s="10">
        <v>5.1</v>
      </c>
      <c r="K99" s="80">
        <v>2.2</v>
      </c>
      <c r="L99" s="10">
        <v>3.7</v>
      </c>
      <c r="M99" s="10">
        <v>3.3</v>
      </c>
      <c r="N99" s="19">
        <v>3.6</v>
      </c>
      <c r="O99" s="10">
        <v>2.4</v>
      </c>
      <c r="P99" s="80">
        <v>1.2</v>
      </c>
      <c r="Q99" s="80">
        <v>4.3</v>
      </c>
      <c r="R99" s="80" t="s">
        <v>230</v>
      </c>
      <c r="S99" s="149">
        <v>3</v>
      </c>
      <c r="T99" s="130">
        <v>18.2</v>
      </c>
      <c r="U99" s="67" t="s">
        <v>230</v>
      </c>
      <c r="V99" s="18">
        <v>3.1</v>
      </c>
      <c r="W99" s="106">
        <v>3.1</v>
      </c>
      <c r="X99" s="10" t="s">
        <v>230</v>
      </c>
      <c r="Y99" s="18">
        <v>2</v>
      </c>
      <c r="Z99" s="10" t="s">
        <v>230</v>
      </c>
    </row>
    <row r="100" spans="1:26" ht="12.75">
      <c r="A100" s="25" t="s">
        <v>164</v>
      </c>
      <c r="B100" s="7">
        <v>237.2</v>
      </c>
      <c r="C100" s="10">
        <v>139.2</v>
      </c>
      <c r="D100" s="58">
        <v>48</v>
      </c>
      <c r="E100" s="10">
        <v>50.3</v>
      </c>
      <c r="F100" s="58">
        <v>34</v>
      </c>
      <c r="G100" s="10" t="s">
        <v>230</v>
      </c>
      <c r="H100" s="10" t="s">
        <v>230</v>
      </c>
      <c r="I100" s="10" t="s">
        <v>230</v>
      </c>
      <c r="J100" s="10">
        <v>10.5</v>
      </c>
      <c r="K100" s="80">
        <v>43.1</v>
      </c>
      <c r="L100" s="10">
        <v>16.4</v>
      </c>
      <c r="M100" s="58">
        <v>12</v>
      </c>
      <c r="N100" s="10">
        <v>78.2</v>
      </c>
      <c r="O100" s="58">
        <v>54</v>
      </c>
      <c r="P100" s="80">
        <v>2.4</v>
      </c>
      <c r="Q100" s="80">
        <v>40.7</v>
      </c>
      <c r="R100" s="80">
        <v>99.9</v>
      </c>
      <c r="S100" s="80">
        <v>27.6</v>
      </c>
      <c r="T100" s="130">
        <v>65</v>
      </c>
      <c r="U100" s="130">
        <v>56</v>
      </c>
      <c r="V100" s="18">
        <v>184.9</v>
      </c>
      <c r="W100" s="106">
        <v>393.5</v>
      </c>
      <c r="X100" s="18">
        <v>83</v>
      </c>
      <c r="Y100" s="18">
        <v>147.7</v>
      </c>
      <c r="Z100" s="18">
        <v>301</v>
      </c>
    </row>
    <row r="101" spans="1:26" ht="25.5" customHeight="1">
      <c r="A101" s="25" t="s">
        <v>165</v>
      </c>
      <c r="B101" s="7">
        <v>0.4</v>
      </c>
      <c r="C101" s="10">
        <v>0.3</v>
      </c>
      <c r="D101" s="10">
        <v>0.5</v>
      </c>
      <c r="E101" s="10">
        <v>0.2</v>
      </c>
      <c r="F101" s="10">
        <v>0.8</v>
      </c>
      <c r="G101" s="10">
        <v>0.7</v>
      </c>
      <c r="H101" s="10">
        <v>0.2</v>
      </c>
      <c r="I101" s="10">
        <v>1.5</v>
      </c>
      <c r="J101" s="10">
        <v>1.7</v>
      </c>
      <c r="K101" s="80">
        <v>2.3</v>
      </c>
      <c r="L101" s="10">
        <v>1.9</v>
      </c>
      <c r="M101" s="10">
        <v>1.5</v>
      </c>
      <c r="N101" s="10">
        <v>1.9</v>
      </c>
      <c r="O101" s="10">
        <v>0.9</v>
      </c>
      <c r="P101" s="80">
        <v>1.2</v>
      </c>
      <c r="Q101" s="149">
        <v>2</v>
      </c>
      <c r="R101" s="80">
        <v>0.4</v>
      </c>
      <c r="S101" s="149">
        <v>1</v>
      </c>
      <c r="T101" s="130">
        <v>0.3</v>
      </c>
      <c r="U101" s="130">
        <v>0.2</v>
      </c>
      <c r="V101" s="18">
        <v>0.2</v>
      </c>
      <c r="W101" s="106">
        <v>0.6</v>
      </c>
      <c r="X101" s="18">
        <v>1</v>
      </c>
      <c r="Y101" s="18">
        <v>1.4</v>
      </c>
      <c r="Z101" s="7">
        <v>0.5</v>
      </c>
    </row>
    <row r="102" spans="1:26" ht="25.5">
      <c r="A102" s="49" t="s">
        <v>166</v>
      </c>
      <c r="B102" s="18">
        <v>650</v>
      </c>
      <c r="C102" s="58">
        <v>100</v>
      </c>
      <c r="D102" s="58">
        <v>180</v>
      </c>
      <c r="E102" s="58">
        <v>215</v>
      </c>
      <c r="F102" s="58">
        <v>630</v>
      </c>
      <c r="G102" s="58">
        <v>350</v>
      </c>
      <c r="H102" s="58">
        <v>24</v>
      </c>
      <c r="I102" s="58">
        <v>1340</v>
      </c>
      <c r="J102" s="58">
        <v>318</v>
      </c>
      <c r="K102" s="149">
        <v>62</v>
      </c>
      <c r="L102" s="10">
        <v>1106.8</v>
      </c>
      <c r="M102" s="10">
        <v>238.3</v>
      </c>
      <c r="N102" s="10">
        <v>241.7</v>
      </c>
      <c r="O102" s="58">
        <v>284</v>
      </c>
      <c r="P102" s="149">
        <v>155</v>
      </c>
      <c r="Q102" s="80">
        <v>78.6</v>
      </c>
      <c r="R102" s="149">
        <v>1983</v>
      </c>
      <c r="S102" s="149">
        <v>732</v>
      </c>
      <c r="T102" s="130">
        <v>640</v>
      </c>
      <c r="U102" s="130">
        <v>786.8</v>
      </c>
      <c r="V102" s="18">
        <v>1406</v>
      </c>
      <c r="W102" s="130">
        <v>1356</v>
      </c>
      <c r="X102" s="18">
        <v>2988</v>
      </c>
      <c r="Y102" s="18">
        <v>2307</v>
      </c>
      <c r="Z102" s="18">
        <v>3102</v>
      </c>
    </row>
    <row r="103" spans="1:26" ht="25.5">
      <c r="A103" s="25" t="s">
        <v>167</v>
      </c>
      <c r="B103" s="18">
        <v>60</v>
      </c>
      <c r="C103" s="10" t="s">
        <v>230</v>
      </c>
      <c r="D103" s="10">
        <v>0.5</v>
      </c>
      <c r="E103" s="10">
        <v>109.5</v>
      </c>
      <c r="F103" s="10">
        <v>233.5</v>
      </c>
      <c r="G103" s="10">
        <v>83.1</v>
      </c>
      <c r="H103" s="10">
        <v>59.2</v>
      </c>
      <c r="I103" s="10">
        <v>39.7</v>
      </c>
      <c r="J103" s="10">
        <v>272.1</v>
      </c>
      <c r="K103" s="80">
        <v>530.4</v>
      </c>
      <c r="L103" s="58">
        <v>114</v>
      </c>
      <c r="M103" s="10">
        <v>218.4</v>
      </c>
      <c r="N103" s="10">
        <v>216.6</v>
      </c>
      <c r="O103" s="10">
        <v>102.1</v>
      </c>
      <c r="P103" s="149">
        <v>412</v>
      </c>
      <c r="Q103" s="80">
        <v>209.2</v>
      </c>
      <c r="R103" s="149">
        <v>76</v>
      </c>
      <c r="S103" s="149">
        <v>394</v>
      </c>
      <c r="T103" s="130">
        <v>461.8</v>
      </c>
      <c r="U103" s="130">
        <v>47.2</v>
      </c>
      <c r="V103" s="18">
        <v>330</v>
      </c>
      <c r="W103" s="130">
        <v>305</v>
      </c>
      <c r="X103" s="7">
        <v>250.5</v>
      </c>
      <c r="Y103" s="18">
        <v>238</v>
      </c>
      <c r="Z103" s="18">
        <v>326</v>
      </c>
    </row>
    <row r="104" spans="1:26" ht="25.5">
      <c r="A104" s="25" t="s">
        <v>168</v>
      </c>
      <c r="B104" s="7">
        <v>0.9</v>
      </c>
      <c r="C104" s="10">
        <v>0.7</v>
      </c>
      <c r="D104" s="10">
        <v>0.9</v>
      </c>
      <c r="E104" s="10">
        <v>1.2</v>
      </c>
      <c r="F104" s="10">
        <v>1.4</v>
      </c>
      <c r="G104" s="58">
        <v>2</v>
      </c>
      <c r="H104" s="10">
        <v>2.3</v>
      </c>
      <c r="I104" s="10">
        <v>1.3</v>
      </c>
      <c r="J104" s="10">
        <v>1.1</v>
      </c>
      <c r="K104" s="149">
        <v>1</v>
      </c>
      <c r="L104" s="10">
        <v>1.4</v>
      </c>
      <c r="M104" s="10">
        <v>2.1</v>
      </c>
      <c r="N104" s="10">
        <v>2.6</v>
      </c>
      <c r="O104" s="58">
        <v>3</v>
      </c>
      <c r="P104" s="80">
        <v>2.3</v>
      </c>
      <c r="Q104" s="80">
        <v>1.9</v>
      </c>
      <c r="R104" s="80">
        <v>1.5</v>
      </c>
      <c r="S104" s="80">
        <v>2.2</v>
      </c>
      <c r="T104" s="130">
        <v>0.9</v>
      </c>
      <c r="U104" s="130">
        <v>1</v>
      </c>
      <c r="V104" s="18">
        <v>0.4</v>
      </c>
      <c r="W104" s="106">
        <v>1.9</v>
      </c>
      <c r="X104" s="7">
        <v>3.5</v>
      </c>
      <c r="Y104" s="18">
        <v>0.2</v>
      </c>
      <c r="Z104" s="7">
        <v>0.07</v>
      </c>
    </row>
    <row r="105" spans="1:26" ht="12.75" customHeight="1">
      <c r="A105" s="25" t="s">
        <v>169</v>
      </c>
      <c r="B105" s="10" t="s">
        <v>230</v>
      </c>
      <c r="C105" s="10">
        <v>148.5</v>
      </c>
      <c r="D105" s="10">
        <v>91.3</v>
      </c>
      <c r="E105" s="58">
        <v>120</v>
      </c>
      <c r="F105" s="10">
        <v>130.1</v>
      </c>
      <c r="G105" s="10">
        <v>139.2</v>
      </c>
      <c r="H105" s="58">
        <v>126</v>
      </c>
      <c r="I105" s="10">
        <v>88.9</v>
      </c>
      <c r="J105" s="10">
        <v>129.4</v>
      </c>
      <c r="K105" s="80">
        <v>148.4</v>
      </c>
      <c r="L105" s="10">
        <v>175.1</v>
      </c>
      <c r="M105" s="10">
        <v>206.8</v>
      </c>
      <c r="N105" s="10">
        <v>323.9</v>
      </c>
      <c r="O105" s="10">
        <v>572.5</v>
      </c>
      <c r="P105" s="80">
        <v>476.6</v>
      </c>
      <c r="Q105" s="80">
        <v>283.4</v>
      </c>
      <c r="R105" s="80">
        <v>561.9</v>
      </c>
      <c r="S105" s="149">
        <v>442</v>
      </c>
      <c r="T105" s="130">
        <v>274.5</v>
      </c>
      <c r="U105" s="106">
        <v>102.5</v>
      </c>
      <c r="V105" s="18">
        <v>129.6</v>
      </c>
      <c r="W105" s="106">
        <v>73.5</v>
      </c>
      <c r="X105" s="7">
        <v>49.9</v>
      </c>
      <c r="Y105" s="18">
        <v>34.2</v>
      </c>
      <c r="Z105" s="7">
        <v>32.8</v>
      </c>
    </row>
    <row r="106" spans="1:26" ht="25.5">
      <c r="A106" s="25" t="s">
        <v>170</v>
      </c>
      <c r="B106" s="10" t="s">
        <v>230</v>
      </c>
      <c r="C106" s="10" t="s">
        <v>230</v>
      </c>
      <c r="D106" s="10" t="s">
        <v>230</v>
      </c>
      <c r="E106" s="10" t="s">
        <v>230</v>
      </c>
      <c r="F106" s="10" t="s">
        <v>230</v>
      </c>
      <c r="G106" s="10" t="s">
        <v>230</v>
      </c>
      <c r="H106" s="10" t="s">
        <v>230</v>
      </c>
      <c r="I106" s="10">
        <v>0.04</v>
      </c>
      <c r="J106" s="10">
        <v>0.05</v>
      </c>
      <c r="K106" s="80">
        <v>0.1</v>
      </c>
      <c r="L106" s="10">
        <v>0.3</v>
      </c>
      <c r="M106" s="58">
        <v>1</v>
      </c>
      <c r="N106" s="10">
        <v>2.6</v>
      </c>
      <c r="O106" s="10">
        <v>4.5</v>
      </c>
      <c r="P106" s="80">
        <v>7.3</v>
      </c>
      <c r="Q106" s="80">
        <v>6.6</v>
      </c>
      <c r="R106" s="80">
        <v>8.7</v>
      </c>
      <c r="S106" s="80">
        <v>7.7</v>
      </c>
      <c r="T106" s="130">
        <v>5.1</v>
      </c>
      <c r="U106" s="106">
        <v>35.4</v>
      </c>
      <c r="V106" s="18">
        <v>13.4</v>
      </c>
      <c r="W106" s="106">
        <v>3.1</v>
      </c>
      <c r="X106" s="7">
        <v>0.8</v>
      </c>
      <c r="Y106" s="18">
        <v>0.1</v>
      </c>
      <c r="Z106" s="7">
        <v>0.4</v>
      </c>
    </row>
    <row r="107" spans="1:26" ht="12.75">
      <c r="A107" s="25" t="s">
        <v>171</v>
      </c>
      <c r="B107" s="18">
        <v>928</v>
      </c>
      <c r="C107" s="58">
        <v>121</v>
      </c>
      <c r="D107" s="58">
        <v>721</v>
      </c>
      <c r="E107" s="58">
        <v>2411</v>
      </c>
      <c r="F107" s="58">
        <v>20</v>
      </c>
      <c r="G107" s="10" t="s">
        <v>230</v>
      </c>
      <c r="H107" s="10">
        <v>113.5</v>
      </c>
      <c r="I107" s="58">
        <v>42</v>
      </c>
      <c r="J107" s="10">
        <v>3.4</v>
      </c>
      <c r="K107" s="80">
        <v>8.6</v>
      </c>
      <c r="L107" s="10">
        <v>16.9</v>
      </c>
      <c r="M107" s="10">
        <v>16.9</v>
      </c>
      <c r="N107" s="10">
        <v>70.2</v>
      </c>
      <c r="O107" s="10">
        <v>14.6</v>
      </c>
      <c r="P107" s="149">
        <v>2</v>
      </c>
      <c r="Q107" s="80">
        <v>18.2</v>
      </c>
      <c r="R107" s="80">
        <v>23.9</v>
      </c>
      <c r="S107" s="80">
        <v>10.1</v>
      </c>
      <c r="T107" s="130">
        <v>22.3</v>
      </c>
      <c r="U107" s="106">
        <v>128.3</v>
      </c>
      <c r="V107" s="18">
        <v>16.3</v>
      </c>
      <c r="W107" s="106">
        <v>98.8</v>
      </c>
      <c r="X107" s="18">
        <v>11</v>
      </c>
      <c r="Y107" s="18">
        <v>4.5</v>
      </c>
      <c r="Z107" s="7">
        <v>7.3</v>
      </c>
    </row>
    <row r="108" spans="1:26" ht="12.75">
      <c r="A108" s="25" t="s">
        <v>172</v>
      </c>
      <c r="B108" s="7">
        <v>3.2</v>
      </c>
      <c r="C108" s="10">
        <v>3.1</v>
      </c>
      <c r="D108" s="10">
        <v>4.9</v>
      </c>
      <c r="E108" s="10">
        <v>2.8</v>
      </c>
      <c r="F108" s="10">
        <v>2.7</v>
      </c>
      <c r="G108" s="10">
        <v>5.2</v>
      </c>
      <c r="H108" s="10">
        <v>10.2</v>
      </c>
      <c r="I108" s="10">
        <v>2.9</v>
      </c>
      <c r="J108" s="10">
        <v>3.8</v>
      </c>
      <c r="K108" s="80">
        <v>4.4</v>
      </c>
      <c r="L108" s="10">
        <v>5.3</v>
      </c>
      <c r="M108" s="58">
        <v>9</v>
      </c>
      <c r="N108" s="10">
        <v>11.9</v>
      </c>
      <c r="O108" s="10">
        <v>14.3</v>
      </c>
      <c r="P108" s="80">
        <v>12.2</v>
      </c>
      <c r="Q108" s="80">
        <v>11.7</v>
      </c>
      <c r="R108" s="80">
        <v>19.7</v>
      </c>
      <c r="S108" s="80">
        <v>16.9</v>
      </c>
      <c r="T108" s="130">
        <v>8.2</v>
      </c>
      <c r="U108" s="106">
        <v>6.9</v>
      </c>
      <c r="V108" s="18">
        <v>1.8</v>
      </c>
      <c r="W108" s="106">
        <v>0.8</v>
      </c>
      <c r="X108" s="7">
        <v>0.7</v>
      </c>
      <c r="Y108" s="18">
        <v>0.5</v>
      </c>
      <c r="Z108" s="7">
        <v>0.1</v>
      </c>
    </row>
    <row r="109" spans="1:26" ht="12.75">
      <c r="A109" s="25" t="s">
        <v>173</v>
      </c>
      <c r="B109" s="7">
        <v>2.7</v>
      </c>
      <c r="C109" s="10">
        <v>1.9</v>
      </c>
      <c r="D109" s="10">
        <v>2.8</v>
      </c>
      <c r="E109" s="10">
        <v>1.9</v>
      </c>
      <c r="F109" s="10">
        <v>1.6</v>
      </c>
      <c r="G109" s="10">
        <v>1.9</v>
      </c>
      <c r="H109" s="10">
        <v>10.8</v>
      </c>
      <c r="I109" s="10">
        <v>1.3</v>
      </c>
      <c r="J109" s="10">
        <v>2.4</v>
      </c>
      <c r="K109" s="80">
        <v>1.1</v>
      </c>
      <c r="L109" s="10">
        <v>1.5</v>
      </c>
      <c r="M109" s="58">
        <v>4</v>
      </c>
      <c r="N109" s="10">
        <v>7.7</v>
      </c>
      <c r="O109" s="10">
        <v>7.8</v>
      </c>
      <c r="P109" s="80">
        <v>9.9</v>
      </c>
      <c r="Q109" s="80">
        <v>14.4</v>
      </c>
      <c r="R109" s="80">
        <v>15.5</v>
      </c>
      <c r="S109" s="149">
        <v>13</v>
      </c>
      <c r="T109" s="130">
        <v>25</v>
      </c>
      <c r="U109" s="106">
        <v>13.2</v>
      </c>
      <c r="V109" s="18">
        <v>22.4</v>
      </c>
      <c r="W109" s="106">
        <v>21.1</v>
      </c>
      <c r="X109" s="18">
        <v>33</v>
      </c>
      <c r="Y109" s="18">
        <v>20.9</v>
      </c>
      <c r="Z109" s="7">
        <v>10.8</v>
      </c>
    </row>
    <row r="110" spans="1:26" ht="25.5">
      <c r="A110" s="25" t="s">
        <v>174</v>
      </c>
      <c r="B110" s="7">
        <v>3.7</v>
      </c>
      <c r="C110" s="10">
        <v>6.3</v>
      </c>
      <c r="D110" s="58">
        <v>7</v>
      </c>
      <c r="E110" s="10">
        <v>4.2</v>
      </c>
      <c r="F110" s="10">
        <v>4.9</v>
      </c>
      <c r="G110" s="10">
        <v>5.1</v>
      </c>
      <c r="H110" s="10">
        <v>3.3</v>
      </c>
      <c r="I110" s="10">
        <v>3.9</v>
      </c>
      <c r="J110" s="10">
        <v>2.8</v>
      </c>
      <c r="K110" s="80">
        <v>2.6</v>
      </c>
      <c r="L110" s="10">
        <v>2.2</v>
      </c>
      <c r="M110" s="10">
        <v>2.4</v>
      </c>
      <c r="N110" s="10">
        <v>2.8</v>
      </c>
      <c r="O110" s="19">
        <v>2.9</v>
      </c>
      <c r="P110" s="80">
        <v>2.3</v>
      </c>
      <c r="Q110" s="80">
        <v>2.6</v>
      </c>
      <c r="R110" s="80">
        <v>2.4</v>
      </c>
      <c r="S110" s="80">
        <v>2.8</v>
      </c>
      <c r="T110" s="130">
        <v>2</v>
      </c>
      <c r="U110" s="106">
        <v>2.1</v>
      </c>
      <c r="V110" s="18">
        <v>3.4</v>
      </c>
      <c r="W110" s="106">
        <v>3.9</v>
      </c>
      <c r="X110" s="7">
        <v>3.9</v>
      </c>
      <c r="Y110" s="18">
        <v>4.5</v>
      </c>
      <c r="Z110" s="7">
        <v>2.3</v>
      </c>
    </row>
    <row r="111" spans="1:26" ht="12.75">
      <c r="A111" s="25" t="s">
        <v>175</v>
      </c>
      <c r="B111" s="10"/>
      <c r="C111" s="10"/>
      <c r="D111" s="10"/>
      <c r="E111" s="10"/>
      <c r="F111" s="10"/>
      <c r="G111" s="10"/>
      <c r="H111" s="10"/>
      <c r="I111" s="10"/>
      <c r="J111" s="118"/>
      <c r="K111" s="10"/>
      <c r="L111" s="10"/>
      <c r="M111" s="10"/>
      <c r="N111" s="10"/>
      <c r="O111" s="118"/>
      <c r="P111" s="118"/>
      <c r="Q111" s="118"/>
      <c r="R111" s="118"/>
      <c r="T111" s="48"/>
      <c r="U111" s="67"/>
      <c r="V111" s="18"/>
      <c r="X111" s="7"/>
      <c r="Y111" s="7"/>
      <c r="Z111" s="7"/>
    </row>
    <row r="112" spans="1:26" ht="25.5">
      <c r="A112" s="49" t="s">
        <v>176</v>
      </c>
      <c r="B112" s="7">
        <v>17.1</v>
      </c>
      <c r="C112" s="10">
        <v>16.1</v>
      </c>
      <c r="D112" s="10">
        <v>12.9</v>
      </c>
      <c r="E112" s="10">
        <v>7.4</v>
      </c>
      <c r="F112" s="10">
        <v>6.9</v>
      </c>
      <c r="G112" s="10">
        <v>7.1</v>
      </c>
      <c r="H112" s="10">
        <v>8.9</v>
      </c>
      <c r="I112" s="10">
        <v>5.2</v>
      </c>
      <c r="J112" s="10">
        <v>4.1</v>
      </c>
      <c r="K112" s="149">
        <v>3</v>
      </c>
      <c r="L112" s="10">
        <v>3.2</v>
      </c>
      <c r="M112" s="10">
        <v>3.2</v>
      </c>
      <c r="N112" s="10">
        <v>3.8</v>
      </c>
      <c r="O112" s="10">
        <v>3.6</v>
      </c>
      <c r="P112" s="80">
        <v>3.3</v>
      </c>
      <c r="Q112" s="80">
        <v>2.9</v>
      </c>
      <c r="R112" s="80">
        <v>3.3</v>
      </c>
      <c r="S112" s="149">
        <v>3</v>
      </c>
      <c r="T112" s="130">
        <v>1.8</v>
      </c>
      <c r="U112" s="106">
        <v>2.9</v>
      </c>
      <c r="V112" s="18">
        <v>3.4</v>
      </c>
      <c r="W112" s="130">
        <v>6</v>
      </c>
      <c r="X112" s="7">
        <v>5.9</v>
      </c>
      <c r="Y112" s="18">
        <v>7.4</v>
      </c>
      <c r="Z112" s="7">
        <v>4.2</v>
      </c>
    </row>
    <row r="113" spans="1:26" ht="25.5">
      <c r="A113" s="49" t="s">
        <v>177</v>
      </c>
      <c r="B113" s="7">
        <v>11.8</v>
      </c>
      <c r="C113" s="58">
        <v>11</v>
      </c>
      <c r="D113" s="10">
        <v>10.9</v>
      </c>
      <c r="E113" s="10">
        <v>6.8</v>
      </c>
      <c r="F113" s="10">
        <v>5.8</v>
      </c>
      <c r="G113" s="10">
        <v>5.8</v>
      </c>
      <c r="H113" s="10">
        <v>5.8</v>
      </c>
      <c r="I113" s="10">
        <v>4.2</v>
      </c>
      <c r="J113" s="10">
        <v>3.7</v>
      </c>
      <c r="K113" s="80">
        <v>2.7</v>
      </c>
      <c r="L113" s="10">
        <v>3.2</v>
      </c>
      <c r="M113" s="10">
        <v>3.5</v>
      </c>
      <c r="N113" s="10">
        <v>4.3</v>
      </c>
      <c r="O113" s="10">
        <v>4.4</v>
      </c>
      <c r="P113" s="149">
        <v>4</v>
      </c>
      <c r="Q113" s="80">
        <v>3.8</v>
      </c>
      <c r="R113" s="80">
        <v>4.1</v>
      </c>
      <c r="S113" s="80">
        <v>3.7</v>
      </c>
      <c r="T113" s="130">
        <v>2.3</v>
      </c>
      <c r="U113" s="106">
        <v>3.4</v>
      </c>
      <c r="V113" s="18">
        <v>4.8</v>
      </c>
      <c r="W113" s="106">
        <v>7.8</v>
      </c>
      <c r="X113" s="7">
        <v>8.9</v>
      </c>
      <c r="Y113" s="18">
        <v>9.9</v>
      </c>
      <c r="Z113" s="7">
        <v>7.9</v>
      </c>
    </row>
    <row r="114" spans="1:26" ht="12.75">
      <c r="A114" s="25" t="s">
        <v>178</v>
      </c>
      <c r="B114" s="7">
        <v>43.5</v>
      </c>
      <c r="C114" s="58">
        <v>27</v>
      </c>
      <c r="D114" s="10">
        <v>20.4</v>
      </c>
      <c r="E114" s="10">
        <v>10.3</v>
      </c>
      <c r="F114" s="10">
        <v>9.8</v>
      </c>
      <c r="G114" s="10">
        <v>6.9</v>
      </c>
      <c r="H114" s="10">
        <v>5.5</v>
      </c>
      <c r="I114" s="10">
        <v>6.1</v>
      </c>
      <c r="J114" s="10">
        <v>6.5</v>
      </c>
      <c r="K114" s="80">
        <v>7.9</v>
      </c>
      <c r="L114" s="10">
        <v>4.7</v>
      </c>
      <c r="M114" s="10">
        <v>4.6</v>
      </c>
      <c r="N114" s="10">
        <v>3.2</v>
      </c>
      <c r="O114" s="10">
        <v>2.8</v>
      </c>
      <c r="P114" s="80">
        <v>2.6</v>
      </c>
      <c r="Q114" s="80">
        <v>2.5</v>
      </c>
      <c r="R114" s="80">
        <v>2.8</v>
      </c>
      <c r="S114" s="80">
        <v>3.7</v>
      </c>
      <c r="T114" s="130">
        <v>2.7</v>
      </c>
      <c r="U114" s="106">
        <v>3.1</v>
      </c>
      <c r="V114" s="18">
        <v>2.5</v>
      </c>
      <c r="W114" s="106">
        <v>2.4</v>
      </c>
      <c r="X114" s="7">
        <v>2.9</v>
      </c>
      <c r="Y114" s="18">
        <v>2.3</v>
      </c>
      <c r="Z114" s="7">
        <v>2.5</v>
      </c>
    </row>
    <row r="115" spans="1:26" ht="12.75">
      <c r="A115" s="97" t="s">
        <v>179</v>
      </c>
      <c r="B115" s="7">
        <v>10.3</v>
      </c>
      <c r="C115" s="10">
        <v>6.4</v>
      </c>
      <c r="D115" s="10">
        <v>7.9</v>
      </c>
      <c r="E115" s="10">
        <v>6.5</v>
      </c>
      <c r="F115" s="10">
        <v>7.5</v>
      </c>
      <c r="G115" s="10">
        <v>5.7</v>
      </c>
      <c r="H115" s="10">
        <v>4.7</v>
      </c>
      <c r="I115" s="58">
        <v>5</v>
      </c>
      <c r="J115" s="10">
        <v>5.4</v>
      </c>
      <c r="K115" s="80">
        <v>6.6</v>
      </c>
      <c r="L115" s="10">
        <v>4.4</v>
      </c>
      <c r="M115" s="58">
        <v>4</v>
      </c>
      <c r="N115" s="10">
        <v>2.8</v>
      </c>
      <c r="O115" s="10">
        <v>2.2</v>
      </c>
      <c r="P115" s="149">
        <v>2</v>
      </c>
      <c r="Q115" s="149">
        <v>2</v>
      </c>
      <c r="R115" s="80">
        <v>2.5</v>
      </c>
      <c r="S115" s="80">
        <v>3.3</v>
      </c>
      <c r="T115" s="130">
        <v>2.5</v>
      </c>
      <c r="U115" s="130">
        <v>2.2</v>
      </c>
      <c r="V115" s="18">
        <v>1.9</v>
      </c>
      <c r="W115" s="130">
        <v>2</v>
      </c>
      <c r="X115" s="7">
        <v>2.5</v>
      </c>
      <c r="Y115" s="18">
        <v>2</v>
      </c>
      <c r="Z115" s="7">
        <v>2.3</v>
      </c>
    </row>
    <row r="116" spans="1:26" ht="12.75">
      <c r="A116" s="25" t="s">
        <v>180</v>
      </c>
      <c r="B116" s="18">
        <v>6</v>
      </c>
      <c r="C116" s="10">
        <v>45.1</v>
      </c>
      <c r="D116" s="58">
        <v>6</v>
      </c>
      <c r="E116" s="10" t="s">
        <v>230</v>
      </c>
      <c r="F116" s="10" t="s">
        <v>230</v>
      </c>
      <c r="G116" s="10" t="s">
        <v>230</v>
      </c>
      <c r="H116" s="10">
        <v>84.5</v>
      </c>
      <c r="I116" s="10">
        <v>79.5</v>
      </c>
      <c r="J116" s="10">
        <v>2.4</v>
      </c>
      <c r="K116" s="80">
        <v>1.7</v>
      </c>
      <c r="L116" s="10">
        <v>197.2</v>
      </c>
      <c r="M116" s="10">
        <v>175.3</v>
      </c>
      <c r="N116" s="10">
        <v>36.8</v>
      </c>
      <c r="O116" s="10">
        <v>26.7</v>
      </c>
      <c r="P116" s="80">
        <v>127.8</v>
      </c>
      <c r="Q116" s="80">
        <v>208.2</v>
      </c>
      <c r="R116" s="80">
        <v>40.7</v>
      </c>
      <c r="S116" s="80">
        <v>84.4</v>
      </c>
      <c r="T116" s="130">
        <v>167.3</v>
      </c>
      <c r="U116" s="106">
        <v>111.1</v>
      </c>
      <c r="V116" s="18">
        <v>93.4</v>
      </c>
      <c r="W116" s="106">
        <v>39.3</v>
      </c>
      <c r="X116" s="7">
        <v>29.4</v>
      </c>
      <c r="Y116" s="18">
        <v>13</v>
      </c>
      <c r="Z116" s="7">
        <v>17.8</v>
      </c>
    </row>
    <row r="117" spans="1:26" ht="12.75">
      <c r="A117" s="25" t="s">
        <v>181</v>
      </c>
      <c r="B117" s="7">
        <v>206.3</v>
      </c>
      <c r="C117" s="10">
        <v>135.7</v>
      </c>
      <c r="D117" s="10">
        <v>57.2</v>
      </c>
      <c r="E117" s="10">
        <v>19.3</v>
      </c>
      <c r="F117" s="10">
        <v>28.9</v>
      </c>
      <c r="G117" s="10">
        <v>33.7</v>
      </c>
      <c r="H117" s="10">
        <v>2.9</v>
      </c>
      <c r="I117" s="10">
        <v>8.1</v>
      </c>
      <c r="J117" s="10">
        <v>3.9</v>
      </c>
      <c r="K117" s="80">
        <v>45.8</v>
      </c>
      <c r="L117" s="10">
        <v>8.8</v>
      </c>
      <c r="M117" s="10">
        <v>11.3</v>
      </c>
      <c r="N117" s="58">
        <v>40</v>
      </c>
      <c r="O117" s="10">
        <v>43.3</v>
      </c>
      <c r="P117" s="80">
        <v>119.7</v>
      </c>
      <c r="Q117" s="80">
        <v>149.5</v>
      </c>
      <c r="R117" s="80">
        <v>132.9</v>
      </c>
      <c r="S117" s="80">
        <v>91.7</v>
      </c>
      <c r="T117" s="130">
        <v>120.3</v>
      </c>
      <c r="U117" s="106">
        <v>104.5</v>
      </c>
      <c r="V117" s="18">
        <v>95</v>
      </c>
      <c r="W117" s="106">
        <v>76.6</v>
      </c>
      <c r="X117" s="7">
        <v>55.9</v>
      </c>
      <c r="Y117" s="18">
        <v>31.8</v>
      </c>
      <c r="Z117" s="7">
        <v>97.3</v>
      </c>
    </row>
    <row r="118" spans="1:26" ht="25.5">
      <c r="A118" s="25" t="s">
        <v>182</v>
      </c>
      <c r="B118" s="10"/>
      <c r="C118" s="10"/>
      <c r="D118" s="10"/>
      <c r="E118" s="10"/>
      <c r="F118" s="10"/>
      <c r="G118" s="10"/>
      <c r="H118" s="10"/>
      <c r="I118" s="10"/>
      <c r="J118" s="118"/>
      <c r="K118" s="10"/>
      <c r="L118" s="10"/>
      <c r="M118" s="10"/>
      <c r="N118" s="10"/>
      <c r="O118" s="118"/>
      <c r="P118" s="118"/>
      <c r="Q118" s="118"/>
      <c r="R118" s="118"/>
      <c r="U118" s="68"/>
      <c r="V118" s="18"/>
      <c r="Y118" s="48"/>
      <c r="Z118" s="48"/>
    </row>
    <row r="119" spans="1:26" ht="12" customHeight="1">
      <c r="A119" s="25" t="s">
        <v>183</v>
      </c>
      <c r="B119" s="7">
        <v>0.2</v>
      </c>
      <c r="C119" s="10">
        <v>0.2</v>
      </c>
      <c r="D119" s="10" t="s">
        <v>230</v>
      </c>
      <c r="E119" s="10">
        <v>0.2</v>
      </c>
      <c r="F119" s="10">
        <v>0.2</v>
      </c>
      <c r="G119" s="10">
        <v>0.4</v>
      </c>
      <c r="H119" s="10" t="s">
        <v>230</v>
      </c>
      <c r="I119" s="10">
        <v>0.7</v>
      </c>
      <c r="J119" s="10">
        <v>1.4</v>
      </c>
      <c r="K119" s="118">
        <v>0.2</v>
      </c>
      <c r="L119" s="10">
        <v>1.3</v>
      </c>
      <c r="M119" s="10">
        <v>2.2</v>
      </c>
      <c r="N119" s="10">
        <v>0.6</v>
      </c>
      <c r="O119" s="10">
        <v>0.4</v>
      </c>
      <c r="P119" s="80">
        <v>1.1</v>
      </c>
      <c r="Q119" s="80">
        <v>0.07</v>
      </c>
      <c r="R119" s="80">
        <v>1.7</v>
      </c>
      <c r="S119" s="80">
        <v>0.8</v>
      </c>
      <c r="T119" s="80">
        <v>3.3</v>
      </c>
      <c r="U119" s="106">
        <v>0.9</v>
      </c>
      <c r="V119" s="18">
        <v>2.7</v>
      </c>
      <c r="W119" s="106">
        <v>1.2</v>
      </c>
      <c r="X119" s="7">
        <v>1.5</v>
      </c>
      <c r="Y119" s="18">
        <v>0.4</v>
      </c>
      <c r="Z119" s="10" t="s">
        <v>230</v>
      </c>
    </row>
    <row r="120" spans="1:26" ht="12.75">
      <c r="A120" s="25" t="s">
        <v>184</v>
      </c>
      <c r="B120" s="10" t="s">
        <v>230</v>
      </c>
      <c r="C120" s="10">
        <v>0.1</v>
      </c>
      <c r="D120" s="10" t="s">
        <v>230</v>
      </c>
      <c r="E120" s="10" t="s">
        <v>230</v>
      </c>
      <c r="F120" s="10">
        <v>1.2</v>
      </c>
      <c r="G120" s="10">
        <v>1.5</v>
      </c>
      <c r="H120" s="10" t="s">
        <v>230</v>
      </c>
      <c r="I120" s="10">
        <v>2.5</v>
      </c>
      <c r="J120" s="10">
        <v>0.8</v>
      </c>
      <c r="K120" s="118">
        <v>1.2</v>
      </c>
      <c r="L120" s="10" t="s">
        <v>230</v>
      </c>
      <c r="M120" s="10">
        <v>1.9</v>
      </c>
      <c r="N120" s="10">
        <v>8.9</v>
      </c>
      <c r="O120" s="10">
        <v>28.2</v>
      </c>
      <c r="P120" s="80">
        <v>0.6</v>
      </c>
      <c r="Q120" s="80">
        <v>5.9</v>
      </c>
      <c r="R120" s="80">
        <v>2.5</v>
      </c>
      <c r="S120" s="80">
        <v>9.7</v>
      </c>
      <c r="T120" s="80">
        <v>16.5</v>
      </c>
      <c r="U120" s="106">
        <v>2.8</v>
      </c>
      <c r="V120" s="18">
        <v>2.3</v>
      </c>
      <c r="W120" s="130">
        <v>6</v>
      </c>
      <c r="X120" s="10" t="s">
        <v>230</v>
      </c>
      <c r="Y120" s="10" t="s">
        <v>230</v>
      </c>
      <c r="Z120" s="10" t="s">
        <v>230</v>
      </c>
    </row>
    <row r="121" spans="1:26" ht="12.75">
      <c r="A121" s="25" t="s">
        <v>185</v>
      </c>
      <c r="B121" s="7"/>
      <c r="C121" s="10"/>
      <c r="D121" s="10"/>
      <c r="E121" s="10"/>
      <c r="F121" s="10"/>
      <c r="G121" s="10"/>
      <c r="H121" s="10"/>
      <c r="I121" s="10"/>
      <c r="J121" s="10"/>
      <c r="K121" s="118"/>
      <c r="L121" s="10"/>
      <c r="M121" s="10"/>
      <c r="N121" s="10"/>
      <c r="O121" s="10"/>
      <c r="P121" s="118"/>
      <c r="Q121" s="118"/>
      <c r="R121" s="118"/>
      <c r="S121" s="118"/>
      <c r="T121" s="48"/>
      <c r="U121" s="67"/>
      <c r="V121" s="18"/>
      <c r="X121" s="7"/>
      <c r="Y121" s="7"/>
      <c r="Z121" s="7"/>
    </row>
    <row r="122" spans="1:26" ht="12.75">
      <c r="A122" s="25" t="s">
        <v>183</v>
      </c>
      <c r="B122" s="7">
        <v>0.1</v>
      </c>
      <c r="C122" s="19" t="s">
        <v>230</v>
      </c>
      <c r="D122" s="10">
        <v>0.2</v>
      </c>
      <c r="E122" s="10" t="s">
        <v>230</v>
      </c>
      <c r="F122" s="10" t="s">
        <v>230</v>
      </c>
      <c r="G122" s="10">
        <v>0.2</v>
      </c>
      <c r="H122" s="10" t="s">
        <v>230</v>
      </c>
      <c r="I122" s="10" t="s">
        <v>230</v>
      </c>
      <c r="J122" s="10" t="s">
        <v>230</v>
      </c>
      <c r="K122" s="118" t="s">
        <v>230</v>
      </c>
      <c r="L122" s="10" t="s">
        <v>230</v>
      </c>
      <c r="M122" s="10">
        <v>0.5</v>
      </c>
      <c r="N122" s="10">
        <v>0.4</v>
      </c>
      <c r="O122" s="10">
        <v>0.2</v>
      </c>
      <c r="P122" s="80">
        <v>0.2</v>
      </c>
      <c r="Q122" s="80">
        <v>1.1</v>
      </c>
      <c r="R122" s="80">
        <v>0.6</v>
      </c>
      <c r="S122" s="80">
        <v>0.1</v>
      </c>
      <c r="T122" s="80">
        <v>0.3</v>
      </c>
      <c r="U122" s="106">
        <v>0.4</v>
      </c>
      <c r="V122" s="18">
        <v>0.5</v>
      </c>
      <c r="W122" s="10" t="s">
        <v>230</v>
      </c>
      <c r="X122" s="7">
        <v>0.2</v>
      </c>
      <c r="Y122" s="7">
        <v>0.09</v>
      </c>
      <c r="Z122" s="7">
        <v>0.1</v>
      </c>
    </row>
    <row r="123" spans="1:26" ht="12.75">
      <c r="A123" s="25" t="s">
        <v>184</v>
      </c>
      <c r="B123" s="10" t="s">
        <v>230</v>
      </c>
      <c r="C123" s="19" t="s">
        <v>230</v>
      </c>
      <c r="D123" s="10">
        <v>0.5</v>
      </c>
      <c r="E123" s="10" t="s">
        <v>230</v>
      </c>
      <c r="F123" s="10" t="s">
        <v>230</v>
      </c>
      <c r="G123" s="10" t="s">
        <v>230</v>
      </c>
      <c r="H123" s="10" t="s">
        <v>230</v>
      </c>
      <c r="I123" s="10" t="s">
        <v>230</v>
      </c>
      <c r="J123" s="10" t="s">
        <v>230</v>
      </c>
      <c r="K123" s="118" t="s">
        <v>230</v>
      </c>
      <c r="L123" s="10" t="s">
        <v>230</v>
      </c>
      <c r="M123" s="10">
        <v>1.2</v>
      </c>
      <c r="N123" s="10">
        <v>1.1</v>
      </c>
      <c r="O123" s="10" t="s">
        <v>230</v>
      </c>
      <c r="P123" s="80">
        <v>0.5</v>
      </c>
      <c r="Q123" s="80">
        <v>0.02</v>
      </c>
      <c r="R123" s="80">
        <v>0.2</v>
      </c>
      <c r="S123" s="80" t="s">
        <v>230</v>
      </c>
      <c r="T123" s="80">
        <v>1.8</v>
      </c>
      <c r="U123" s="106">
        <v>0.2</v>
      </c>
      <c r="V123" s="18">
        <v>0.4</v>
      </c>
      <c r="W123" s="10" t="s">
        <v>230</v>
      </c>
      <c r="X123" s="7">
        <v>0.1</v>
      </c>
      <c r="Y123" s="7">
        <v>0.1</v>
      </c>
      <c r="Z123" s="7">
        <v>0.1</v>
      </c>
    </row>
    <row r="124" spans="1:26" ht="12.75">
      <c r="A124" s="25" t="s">
        <v>186</v>
      </c>
      <c r="B124" s="7">
        <v>37.2</v>
      </c>
      <c r="C124" s="10">
        <v>212.8</v>
      </c>
      <c r="D124" s="58">
        <v>343</v>
      </c>
      <c r="E124" s="58">
        <v>137</v>
      </c>
      <c r="F124" s="10" t="s">
        <v>230</v>
      </c>
      <c r="G124" s="10">
        <v>447.5</v>
      </c>
      <c r="H124" s="58">
        <v>170</v>
      </c>
      <c r="I124" s="58">
        <v>23</v>
      </c>
      <c r="J124" s="10">
        <v>30.5</v>
      </c>
      <c r="K124" s="80">
        <v>567.4</v>
      </c>
      <c r="L124" s="10">
        <v>267.1</v>
      </c>
      <c r="M124" s="58">
        <v>292</v>
      </c>
      <c r="N124" s="10">
        <v>795.6</v>
      </c>
      <c r="O124" s="10">
        <v>31.6</v>
      </c>
      <c r="P124" s="80">
        <v>162.2</v>
      </c>
      <c r="Q124" s="80">
        <v>345.2</v>
      </c>
      <c r="R124" s="149">
        <v>71</v>
      </c>
      <c r="S124" s="80">
        <v>33.4</v>
      </c>
      <c r="T124" s="106">
        <v>182.5</v>
      </c>
      <c r="U124" s="106">
        <v>143.8</v>
      </c>
      <c r="V124" s="18">
        <v>937.8</v>
      </c>
      <c r="W124" s="106">
        <v>179.2</v>
      </c>
      <c r="X124" s="7">
        <v>411.1</v>
      </c>
      <c r="Y124" s="106">
        <v>596.5</v>
      </c>
      <c r="Z124" s="11">
        <v>40.3</v>
      </c>
    </row>
    <row r="125" spans="1:26" ht="25.5">
      <c r="A125" s="25" t="s">
        <v>187</v>
      </c>
      <c r="B125" s="7">
        <v>2.3</v>
      </c>
      <c r="C125" s="10">
        <v>1.4</v>
      </c>
      <c r="D125" s="10">
        <v>1.7</v>
      </c>
      <c r="E125" s="10">
        <v>2.4</v>
      </c>
      <c r="F125" s="10">
        <v>3.2</v>
      </c>
      <c r="G125" s="58">
        <v>3</v>
      </c>
      <c r="H125" s="58">
        <v>2</v>
      </c>
      <c r="I125" s="10">
        <v>1.1</v>
      </c>
      <c r="J125" s="10">
        <v>1.7</v>
      </c>
      <c r="K125" s="149">
        <v>2</v>
      </c>
      <c r="L125" s="10">
        <v>1.2</v>
      </c>
      <c r="M125" s="10">
        <v>1.5</v>
      </c>
      <c r="N125" s="10">
        <v>1.8</v>
      </c>
      <c r="O125" s="10">
        <v>1.5</v>
      </c>
      <c r="P125" s="80">
        <v>2.2</v>
      </c>
      <c r="Q125" s="80">
        <v>2.2</v>
      </c>
      <c r="R125" s="80">
        <v>1.7</v>
      </c>
      <c r="S125" s="80">
        <v>1.9</v>
      </c>
      <c r="T125" s="106">
        <v>1.9</v>
      </c>
      <c r="U125" s="130">
        <v>2</v>
      </c>
      <c r="V125" s="130">
        <v>1</v>
      </c>
      <c r="W125" s="106">
        <v>3.8</v>
      </c>
      <c r="X125" s="7">
        <v>1.1</v>
      </c>
      <c r="Y125" s="18">
        <v>2</v>
      </c>
      <c r="Z125" s="7">
        <v>2.5</v>
      </c>
    </row>
    <row r="126" spans="1:26" ht="25.5">
      <c r="A126" s="25" t="s">
        <v>188</v>
      </c>
      <c r="B126" s="7">
        <v>0.3</v>
      </c>
      <c r="C126" s="10">
        <v>0.1</v>
      </c>
      <c r="D126" s="10">
        <v>0.7</v>
      </c>
      <c r="E126" s="10">
        <v>0.02</v>
      </c>
      <c r="F126" s="10">
        <v>0.3</v>
      </c>
      <c r="G126" s="10">
        <v>0.2</v>
      </c>
      <c r="H126" s="10">
        <v>0.2</v>
      </c>
      <c r="I126" s="10">
        <v>0.6</v>
      </c>
      <c r="J126" s="10">
        <v>0.4</v>
      </c>
      <c r="K126" s="80">
        <v>0.7</v>
      </c>
      <c r="L126" s="58">
        <v>1</v>
      </c>
      <c r="M126" s="10">
        <v>1.2</v>
      </c>
      <c r="N126" s="10">
        <v>1.4</v>
      </c>
      <c r="O126" s="10">
        <v>1.4</v>
      </c>
      <c r="P126" s="80">
        <v>0.6</v>
      </c>
      <c r="Q126" s="80">
        <v>0.8</v>
      </c>
      <c r="R126" s="80">
        <v>0.5</v>
      </c>
      <c r="S126" s="149">
        <v>1</v>
      </c>
      <c r="T126" s="106">
        <v>3.2</v>
      </c>
      <c r="U126" s="106">
        <v>1.2</v>
      </c>
      <c r="V126" s="130">
        <v>1.2</v>
      </c>
      <c r="W126" s="106">
        <v>2.1</v>
      </c>
      <c r="X126" s="7">
        <v>0.9</v>
      </c>
      <c r="Y126" s="106">
        <v>0.8</v>
      </c>
      <c r="Z126" s="7">
        <v>0.8</v>
      </c>
    </row>
    <row r="127" spans="1:26" ht="25.5">
      <c r="A127" s="25" t="s">
        <v>189</v>
      </c>
      <c r="B127" s="18">
        <v>15</v>
      </c>
      <c r="C127" s="10">
        <v>4.9</v>
      </c>
      <c r="D127" s="10">
        <v>6.6</v>
      </c>
      <c r="E127" s="10">
        <v>4.5</v>
      </c>
      <c r="F127" s="10">
        <v>13.3</v>
      </c>
      <c r="G127" s="10">
        <v>5.8</v>
      </c>
      <c r="H127" s="10">
        <v>7.5</v>
      </c>
      <c r="I127" s="10" t="s">
        <v>230</v>
      </c>
      <c r="J127" s="10">
        <v>3.1</v>
      </c>
      <c r="K127" s="149">
        <v>4</v>
      </c>
      <c r="L127" s="10">
        <v>1.2</v>
      </c>
      <c r="M127" s="10">
        <v>4.4</v>
      </c>
      <c r="N127" s="10">
        <v>9.8</v>
      </c>
      <c r="O127" s="10" t="s">
        <v>230</v>
      </c>
      <c r="P127" s="80">
        <v>12.1</v>
      </c>
      <c r="Q127" s="80">
        <v>2.2</v>
      </c>
      <c r="R127" s="80">
        <v>15.2</v>
      </c>
      <c r="S127" s="80">
        <v>1.1</v>
      </c>
      <c r="T127" s="106">
        <v>6.7</v>
      </c>
      <c r="U127" s="106">
        <v>5.6</v>
      </c>
      <c r="V127" s="130">
        <v>10</v>
      </c>
      <c r="W127" s="106">
        <v>13.2</v>
      </c>
      <c r="X127" s="7">
        <v>23.3</v>
      </c>
      <c r="Y127" s="130">
        <v>3</v>
      </c>
      <c r="Z127" s="7">
        <v>1.5</v>
      </c>
    </row>
    <row r="128" spans="1:26" ht="12.75">
      <c r="A128" s="25" t="s">
        <v>190</v>
      </c>
      <c r="B128" s="7">
        <v>9</v>
      </c>
      <c r="C128" s="10">
        <v>4</v>
      </c>
      <c r="D128" s="10">
        <v>4</v>
      </c>
      <c r="E128" s="10">
        <v>3</v>
      </c>
      <c r="F128" s="10">
        <v>7</v>
      </c>
      <c r="G128" s="10">
        <v>3</v>
      </c>
      <c r="H128" s="10">
        <v>2</v>
      </c>
      <c r="I128" s="10" t="s">
        <v>230</v>
      </c>
      <c r="J128" s="10">
        <v>3</v>
      </c>
      <c r="K128" s="80">
        <v>2</v>
      </c>
      <c r="L128" s="10">
        <v>1</v>
      </c>
      <c r="M128" s="10">
        <v>3</v>
      </c>
      <c r="N128" s="10">
        <v>7</v>
      </c>
      <c r="O128" s="105" t="s">
        <v>230</v>
      </c>
      <c r="P128" s="80">
        <v>7</v>
      </c>
      <c r="Q128" s="80">
        <v>2</v>
      </c>
      <c r="R128" s="80">
        <v>4</v>
      </c>
      <c r="S128" s="80">
        <v>2</v>
      </c>
      <c r="T128" s="106">
        <v>5</v>
      </c>
      <c r="U128" s="106">
        <v>4</v>
      </c>
      <c r="V128" s="157">
        <v>7</v>
      </c>
      <c r="W128" s="106">
        <v>6</v>
      </c>
      <c r="X128" s="7">
        <v>9</v>
      </c>
      <c r="Y128" s="106">
        <v>2</v>
      </c>
      <c r="Z128" s="7">
        <v>2</v>
      </c>
    </row>
    <row r="129" spans="1:26" ht="12.75">
      <c r="A129" s="25" t="s">
        <v>191</v>
      </c>
      <c r="B129" s="10" t="s">
        <v>230</v>
      </c>
      <c r="C129" s="10">
        <v>2</v>
      </c>
      <c r="D129" s="10">
        <v>21</v>
      </c>
      <c r="E129" s="10">
        <v>1</v>
      </c>
      <c r="F129" s="10" t="s">
        <v>230</v>
      </c>
      <c r="G129" s="10">
        <v>16</v>
      </c>
      <c r="H129" s="10">
        <v>2</v>
      </c>
      <c r="I129" s="10">
        <v>21</v>
      </c>
      <c r="J129" s="10">
        <v>38</v>
      </c>
      <c r="K129" s="80">
        <v>54</v>
      </c>
      <c r="L129" s="10">
        <v>92</v>
      </c>
      <c r="M129" s="10">
        <v>99</v>
      </c>
      <c r="N129" s="10">
        <v>181</v>
      </c>
      <c r="O129" s="10">
        <v>242</v>
      </c>
      <c r="P129" s="80">
        <v>168</v>
      </c>
      <c r="Q129" s="80">
        <v>371</v>
      </c>
      <c r="R129" s="80">
        <v>348</v>
      </c>
      <c r="S129" s="80">
        <v>363</v>
      </c>
      <c r="T129" s="106">
        <v>412</v>
      </c>
      <c r="U129" s="106">
        <v>164</v>
      </c>
      <c r="V129" s="157">
        <v>147</v>
      </c>
      <c r="W129" s="106">
        <v>135</v>
      </c>
      <c r="X129" s="7">
        <v>194</v>
      </c>
      <c r="Y129" s="106">
        <v>258</v>
      </c>
      <c r="Z129" s="7">
        <v>249</v>
      </c>
    </row>
    <row r="130" spans="1:26" ht="25.5">
      <c r="A130" s="21" t="s">
        <v>192</v>
      </c>
      <c r="B130" s="10" t="s">
        <v>230</v>
      </c>
      <c r="C130" s="10" t="s">
        <v>230</v>
      </c>
      <c r="D130" s="10" t="s">
        <v>230</v>
      </c>
      <c r="E130" s="10" t="s">
        <v>230</v>
      </c>
      <c r="F130" s="10" t="s">
        <v>230</v>
      </c>
      <c r="G130" s="10" t="s">
        <v>230</v>
      </c>
      <c r="H130" s="10" t="s">
        <v>230</v>
      </c>
      <c r="I130" s="10">
        <v>208.5</v>
      </c>
      <c r="J130" s="58">
        <v>297</v>
      </c>
      <c r="K130" s="80">
        <v>358.9</v>
      </c>
      <c r="L130" s="10">
        <v>509.3</v>
      </c>
      <c r="M130" s="10">
        <v>773.6</v>
      </c>
      <c r="N130" s="58">
        <v>1510</v>
      </c>
      <c r="O130" s="10">
        <v>1586.2</v>
      </c>
      <c r="P130" s="149">
        <v>1890</v>
      </c>
      <c r="Q130" s="149">
        <v>2186</v>
      </c>
      <c r="R130" s="149">
        <v>3936</v>
      </c>
      <c r="S130" s="149">
        <v>3375</v>
      </c>
      <c r="T130" s="130">
        <v>2350.6</v>
      </c>
      <c r="U130" s="130">
        <v>1776.4</v>
      </c>
      <c r="V130" s="130">
        <v>2627.5</v>
      </c>
      <c r="W130" s="130">
        <v>2379.8</v>
      </c>
      <c r="X130" s="7">
        <v>2426.4</v>
      </c>
      <c r="Y130" s="106">
        <v>3015.2</v>
      </c>
      <c r="Z130" s="7">
        <v>4677.4</v>
      </c>
    </row>
    <row r="131" spans="1:26" ht="12.75">
      <c r="A131" s="25" t="s">
        <v>193</v>
      </c>
      <c r="B131" s="10" t="s">
        <v>230</v>
      </c>
      <c r="C131" s="10" t="s">
        <v>230</v>
      </c>
      <c r="D131" s="10" t="s">
        <v>230</v>
      </c>
      <c r="E131" s="10" t="s">
        <v>230</v>
      </c>
      <c r="F131" s="10" t="s">
        <v>230</v>
      </c>
      <c r="G131" s="10" t="s">
        <v>230</v>
      </c>
      <c r="H131" s="10" t="s">
        <v>230</v>
      </c>
      <c r="I131" s="10">
        <v>10.1</v>
      </c>
      <c r="J131" s="10">
        <v>8.8</v>
      </c>
      <c r="K131" s="80">
        <v>17.6</v>
      </c>
      <c r="L131" s="10">
        <v>17.4</v>
      </c>
      <c r="M131" s="10">
        <v>19.3</v>
      </c>
      <c r="N131" s="58">
        <v>24</v>
      </c>
      <c r="O131" s="10">
        <v>22.1</v>
      </c>
      <c r="P131" s="80">
        <v>25.7</v>
      </c>
      <c r="Q131" s="80">
        <v>20.6</v>
      </c>
      <c r="R131" s="80">
        <v>31.5</v>
      </c>
      <c r="S131" s="80">
        <v>27.7</v>
      </c>
      <c r="T131" s="130">
        <v>28</v>
      </c>
      <c r="U131" s="106">
        <v>24.2</v>
      </c>
      <c r="V131" s="130">
        <v>21.4</v>
      </c>
      <c r="W131" s="130">
        <v>24</v>
      </c>
      <c r="X131" s="7">
        <v>25.6</v>
      </c>
      <c r="Y131" s="106">
        <v>35.9</v>
      </c>
      <c r="Z131" s="7">
        <v>31.2</v>
      </c>
    </row>
    <row r="132" spans="1:26" ht="12.75">
      <c r="A132" s="170" t="s">
        <v>194</v>
      </c>
      <c r="B132" s="7">
        <v>426.6</v>
      </c>
      <c r="C132" s="10">
        <v>210.7</v>
      </c>
      <c r="D132" s="10">
        <v>121.3</v>
      </c>
      <c r="E132" s="58">
        <v>342</v>
      </c>
      <c r="F132" s="10">
        <v>152.7</v>
      </c>
      <c r="G132" s="10">
        <v>302.4</v>
      </c>
      <c r="H132" s="10">
        <v>424.6</v>
      </c>
      <c r="I132" s="58">
        <v>137</v>
      </c>
      <c r="J132" s="10">
        <v>270.9</v>
      </c>
      <c r="K132" s="80">
        <v>588.3</v>
      </c>
      <c r="L132" s="10">
        <v>683.4</v>
      </c>
      <c r="M132" s="10">
        <v>641.1</v>
      </c>
      <c r="N132" s="58">
        <v>356</v>
      </c>
      <c r="O132" s="10">
        <v>34.2</v>
      </c>
      <c r="P132" s="80">
        <v>507.4</v>
      </c>
      <c r="Q132" s="80">
        <v>46.4</v>
      </c>
      <c r="R132" s="80" t="s">
        <v>230</v>
      </c>
      <c r="S132" s="80">
        <v>225.7</v>
      </c>
      <c r="T132" s="106">
        <v>2.2</v>
      </c>
      <c r="U132" s="106">
        <v>22.2</v>
      </c>
      <c r="V132" s="130">
        <v>194.3</v>
      </c>
      <c r="W132" s="106">
        <v>103.8</v>
      </c>
      <c r="X132" s="7">
        <v>4.5</v>
      </c>
      <c r="Y132" s="106">
        <v>5.9</v>
      </c>
      <c r="Z132" s="10" t="s">
        <v>230</v>
      </c>
    </row>
    <row r="133" spans="1:26" ht="12.75">
      <c r="A133" s="170" t="s">
        <v>195</v>
      </c>
      <c r="B133" s="7"/>
      <c r="C133" s="10"/>
      <c r="D133" s="10"/>
      <c r="E133" s="10"/>
      <c r="F133" s="10"/>
      <c r="G133" s="10"/>
      <c r="H133" s="10"/>
      <c r="I133" s="10"/>
      <c r="J133" s="10"/>
      <c r="K133" s="80"/>
      <c r="L133" s="10"/>
      <c r="M133" s="10"/>
      <c r="N133" s="10"/>
      <c r="O133" s="10"/>
      <c r="P133" s="118"/>
      <c r="Q133" s="118"/>
      <c r="R133" s="118"/>
      <c r="S133" s="118"/>
      <c r="U133" s="67"/>
      <c r="V133" s="48"/>
      <c r="X133" s="7"/>
      <c r="Y133" s="7"/>
      <c r="Z133" s="7"/>
    </row>
    <row r="134" spans="1:26" ht="12.75">
      <c r="A134" s="25" t="s">
        <v>196</v>
      </c>
      <c r="B134" s="7">
        <v>85.2</v>
      </c>
      <c r="C134" s="10">
        <v>21.2</v>
      </c>
      <c r="D134" s="10">
        <v>15.9</v>
      </c>
      <c r="E134" s="58">
        <v>10</v>
      </c>
      <c r="F134" s="10">
        <v>6.1</v>
      </c>
      <c r="G134" s="10">
        <v>2.4</v>
      </c>
      <c r="H134" s="10">
        <v>1.8</v>
      </c>
      <c r="I134" s="10">
        <v>4.3</v>
      </c>
      <c r="J134" s="10">
        <v>18.1</v>
      </c>
      <c r="K134" s="80">
        <v>4.7</v>
      </c>
      <c r="L134" s="10">
        <v>6.8</v>
      </c>
      <c r="M134" s="10">
        <v>3.2</v>
      </c>
      <c r="N134" s="22">
        <v>3</v>
      </c>
      <c r="O134" s="10">
        <v>2.5</v>
      </c>
      <c r="P134" s="80">
        <v>0.5</v>
      </c>
      <c r="Q134" s="80">
        <v>0.6</v>
      </c>
      <c r="R134" s="80">
        <v>1.6</v>
      </c>
      <c r="S134" s="80">
        <v>2.7</v>
      </c>
      <c r="T134" s="106">
        <v>1.6</v>
      </c>
      <c r="U134" s="106">
        <v>20.5</v>
      </c>
      <c r="V134" s="130">
        <v>3.8</v>
      </c>
      <c r="W134" s="106">
        <v>10.3</v>
      </c>
      <c r="X134" s="7">
        <v>1.4</v>
      </c>
      <c r="Y134" s="106">
        <v>9.4</v>
      </c>
      <c r="Z134" s="7">
        <v>3.9</v>
      </c>
    </row>
    <row r="135" spans="1:26" ht="12.75">
      <c r="A135" s="25" t="s">
        <v>197</v>
      </c>
      <c r="B135" s="18">
        <v>136</v>
      </c>
      <c r="C135" s="10">
        <v>89.3</v>
      </c>
      <c r="D135" s="10">
        <v>51.1</v>
      </c>
      <c r="E135" s="10">
        <v>22.7</v>
      </c>
      <c r="F135" s="10">
        <v>12.2</v>
      </c>
      <c r="G135" s="58">
        <v>3</v>
      </c>
      <c r="H135" s="58">
        <v>4</v>
      </c>
      <c r="I135" s="10">
        <v>4.6</v>
      </c>
      <c r="J135" s="10">
        <v>11.4</v>
      </c>
      <c r="K135" s="80">
        <v>14.2</v>
      </c>
      <c r="L135" s="58">
        <v>18</v>
      </c>
      <c r="M135" s="10">
        <v>29.8</v>
      </c>
      <c r="N135" s="10">
        <v>21.2</v>
      </c>
      <c r="O135" s="10">
        <v>11.4</v>
      </c>
      <c r="P135" s="80">
        <v>5.8</v>
      </c>
      <c r="Q135" s="80">
        <v>21.4</v>
      </c>
      <c r="R135" s="80">
        <v>10.1</v>
      </c>
      <c r="S135" s="80">
        <v>10.8</v>
      </c>
      <c r="T135" s="106">
        <v>32.3</v>
      </c>
      <c r="U135" s="106">
        <v>2.5</v>
      </c>
      <c r="V135" s="130">
        <v>19.9</v>
      </c>
      <c r="W135" s="106">
        <v>4.3</v>
      </c>
      <c r="X135" s="7">
        <v>2.4</v>
      </c>
      <c r="Y135" s="106">
        <v>5.9</v>
      </c>
      <c r="Z135" s="18">
        <v>13</v>
      </c>
    </row>
    <row r="136" spans="1:26" ht="25.5" customHeight="1">
      <c r="A136" s="63" t="s">
        <v>198</v>
      </c>
      <c r="B136" s="18">
        <v>52</v>
      </c>
      <c r="C136" s="10">
        <v>26.2</v>
      </c>
      <c r="D136" s="10">
        <v>19.3</v>
      </c>
      <c r="E136" s="10">
        <v>5.1</v>
      </c>
      <c r="F136" s="10">
        <v>5.8</v>
      </c>
      <c r="G136" s="10">
        <v>1.2</v>
      </c>
      <c r="H136" s="10">
        <v>2.6</v>
      </c>
      <c r="I136" s="58">
        <v>2</v>
      </c>
      <c r="J136" s="10">
        <v>5.6</v>
      </c>
      <c r="K136" s="80">
        <v>7.3</v>
      </c>
      <c r="L136" s="10">
        <v>15.9</v>
      </c>
      <c r="M136" s="10">
        <v>25.7</v>
      </c>
      <c r="N136" s="10">
        <v>17.2</v>
      </c>
      <c r="O136" s="10">
        <v>10.1</v>
      </c>
      <c r="P136" s="80">
        <v>4.7</v>
      </c>
      <c r="Q136" s="80">
        <v>20.5</v>
      </c>
      <c r="R136" s="80">
        <v>9.6</v>
      </c>
      <c r="S136" s="80">
        <v>10.7</v>
      </c>
      <c r="T136" s="106">
        <v>31.5</v>
      </c>
      <c r="U136" s="106">
        <v>2.1</v>
      </c>
      <c r="V136" s="130">
        <v>19.9</v>
      </c>
      <c r="W136" s="106">
        <v>4.3</v>
      </c>
      <c r="X136" s="7">
        <v>2.4</v>
      </c>
      <c r="Y136" s="106">
        <v>5.9</v>
      </c>
      <c r="Z136" s="7">
        <v>12.7</v>
      </c>
    </row>
    <row r="137" spans="1:26" ht="12.75">
      <c r="A137" s="25" t="s">
        <v>199</v>
      </c>
      <c r="B137" s="18">
        <v>380</v>
      </c>
      <c r="C137" s="10">
        <v>139.2</v>
      </c>
      <c r="D137" s="10">
        <v>186.1</v>
      </c>
      <c r="E137" s="10">
        <v>79.2</v>
      </c>
      <c r="F137" s="10">
        <v>48.1</v>
      </c>
      <c r="G137" s="10">
        <v>25.6</v>
      </c>
      <c r="H137" s="10">
        <v>42.2</v>
      </c>
      <c r="I137" s="58">
        <v>50</v>
      </c>
      <c r="J137" s="10">
        <v>80.1</v>
      </c>
      <c r="K137" s="80">
        <v>50.1</v>
      </c>
      <c r="L137" s="10">
        <v>92.9</v>
      </c>
      <c r="M137" s="10">
        <v>57.1</v>
      </c>
      <c r="N137" s="10">
        <v>61.5</v>
      </c>
      <c r="O137" s="10">
        <v>39.4</v>
      </c>
      <c r="P137" s="80">
        <v>19.1</v>
      </c>
      <c r="Q137" s="80">
        <v>1.2</v>
      </c>
      <c r="R137" s="80" t="s">
        <v>230</v>
      </c>
      <c r="S137" s="80" t="s">
        <v>230</v>
      </c>
      <c r="T137" s="67" t="s">
        <v>230</v>
      </c>
      <c r="U137" s="58">
        <v>12</v>
      </c>
      <c r="V137" s="130">
        <v>5.4</v>
      </c>
      <c r="W137" s="67" t="s">
        <v>230</v>
      </c>
      <c r="X137" s="18">
        <v>4</v>
      </c>
      <c r="Y137" s="67" t="s">
        <v>230</v>
      </c>
      <c r="Z137" s="10" t="s">
        <v>230</v>
      </c>
    </row>
    <row r="138" spans="1:26" ht="25.5">
      <c r="A138" s="25" t="s">
        <v>200</v>
      </c>
      <c r="B138" s="18">
        <v>593</v>
      </c>
      <c r="C138" s="10">
        <v>327.7</v>
      </c>
      <c r="D138" s="10">
        <v>232.2</v>
      </c>
      <c r="E138" s="10">
        <v>165.4</v>
      </c>
      <c r="F138" s="58">
        <v>59</v>
      </c>
      <c r="G138" s="10">
        <v>76.3</v>
      </c>
      <c r="H138" s="10">
        <v>48.2</v>
      </c>
      <c r="I138" s="10">
        <v>32.5</v>
      </c>
      <c r="J138" s="58">
        <v>109</v>
      </c>
      <c r="K138" s="80">
        <v>57.8</v>
      </c>
      <c r="L138" s="10">
        <v>68.9</v>
      </c>
      <c r="M138" s="10">
        <v>55.7</v>
      </c>
      <c r="N138" s="10">
        <v>96.4</v>
      </c>
      <c r="O138" s="10">
        <v>29.9</v>
      </c>
      <c r="P138" s="80">
        <v>25.6</v>
      </c>
      <c r="Q138" s="80">
        <v>22.4</v>
      </c>
      <c r="R138" s="80">
        <v>15.7</v>
      </c>
      <c r="S138" s="80">
        <v>14.4</v>
      </c>
      <c r="T138" s="106">
        <v>11.9</v>
      </c>
      <c r="U138" s="106">
        <v>9.8</v>
      </c>
      <c r="V138" s="130">
        <v>16.5</v>
      </c>
      <c r="W138" s="106">
        <v>15.3</v>
      </c>
      <c r="X138" s="18">
        <v>8</v>
      </c>
      <c r="Y138" s="67" t="s">
        <v>230</v>
      </c>
      <c r="Z138" s="10" t="s">
        <v>230</v>
      </c>
    </row>
    <row r="139" spans="1:26" ht="27.75" customHeight="1">
      <c r="A139" s="17" t="s">
        <v>201</v>
      </c>
      <c r="B139" s="7">
        <v>49.4</v>
      </c>
      <c r="C139" s="133">
        <v>41.5</v>
      </c>
      <c r="D139" s="133">
        <v>41.8</v>
      </c>
      <c r="E139" s="133">
        <v>39.2</v>
      </c>
      <c r="F139" s="18">
        <v>41</v>
      </c>
      <c r="G139" s="133">
        <v>34.3</v>
      </c>
      <c r="H139" s="133">
        <v>32.7</v>
      </c>
      <c r="I139" s="133">
        <v>30.7</v>
      </c>
      <c r="J139" s="18">
        <v>32</v>
      </c>
      <c r="K139" s="133">
        <v>30.3</v>
      </c>
      <c r="L139" s="133">
        <v>31.7</v>
      </c>
      <c r="M139" s="133">
        <v>33.8</v>
      </c>
      <c r="N139" s="133">
        <v>36.4</v>
      </c>
      <c r="O139" s="18">
        <v>41</v>
      </c>
      <c r="P139" s="133">
        <v>43.6</v>
      </c>
      <c r="Q139" s="133">
        <v>50.6</v>
      </c>
      <c r="R139" s="133">
        <v>61.2</v>
      </c>
      <c r="S139" s="133">
        <v>64.1</v>
      </c>
      <c r="T139" s="133">
        <v>59.9</v>
      </c>
      <c r="U139" s="74">
        <v>58.4</v>
      </c>
      <c r="V139" s="18">
        <v>62.3</v>
      </c>
      <c r="W139" s="106">
        <v>65.7</v>
      </c>
      <c r="X139" s="7">
        <v>70.5</v>
      </c>
      <c r="Y139" s="106">
        <v>84.2</v>
      </c>
      <c r="Z139" s="7">
        <v>85.3</v>
      </c>
    </row>
    <row r="140" spans="1:26" ht="40.5" customHeight="1">
      <c r="A140" s="31" t="s">
        <v>202</v>
      </c>
      <c r="B140" s="7">
        <v>5.4</v>
      </c>
      <c r="C140" s="133">
        <v>4.9</v>
      </c>
      <c r="D140" s="133">
        <v>5.6</v>
      </c>
      <c r="E140" s="133">
        <v>7.1</v>
      </c>
      <c r="F140" s="18">
        <v>9</v>
      </c>
      <c r="G140" s="18">
        <v>10</v>
      </c>
      <c r="H140" s="133">
        <v>11.5</v>
      </c>
      <c r="I140" s="133">
        <v>12.1</v>
      </c>
      <c r="J140" s="133">
        <v>13.7</v>
      </c>
      <c r="K140" s="133">
        <v>12.6</v>
      </c>
      <c r="L140" s="133">
        <v>13.1</v>
      </c>
      <c r="M140" s="133">
        <v>14.2</v>
      </c>
      <c r="N140" s="133">
        <v>15.2</v>
      </c>
      <c r="O140" s="133">
        <v>16.1</v>
      </c>
      <c r="P140" s="133">
        <v>17.5</v>
      </c>
      <c r="Q140" s="18">
        <v>20</v>
      </c>
      <c r="R140" s="133">
        <v>26.3</v>
      </c>
      <c r="S140" s="133">
        <v>27.4</v>
      </c>
      <c r="T140" s="133">
        <v>28.5</v>
      </c>
      <c r="U140" s="74">
        <v>25.5</v>
      </c>
      <c r="V140" s="18">
        <v>26.8</v>
      </c>
      <c r="W140" s="106">
        <v>28.4</v>
      </c>
      <c r="X140" s="7">
        <v>30.7</v>
      </c>
      <c r="Y140" s="7">
        <v>36.2</v>
      </c>
      <c r="Z140" s="7">
        <v>35.2</v>
      </c>
    </row>
    <row r="141" spans="1:26" ht="55.5" customHeight="1">
      <c r="A141" s="31" t="s">
        <v>203</v>
      </c>
      <c r="B141" s="7">
        <v>10.9</v>
      </c>
      <c r="C141" s="133">
        <v>11.8</v>
      </c>
      <c r="D141" s="133">
        <v>13.3</v>
      </c>
      <c r="E141" s="133">
        <v>18.2</v>
      </c>
      <c r="F141" s="18">
        <v>22</v>
      </c>
      <c r="G141" s="133">
        <v>29.1</v>
      </c>
      <c r="H141" s="133">
        <v>35.2</v>
      </c>
      <c r="I141" s="133">
        <v>39.4</v>
      </c>
      <c r="J141" s="133">
        <v>42.9</v>
      </c>
      <c r="K141" s="133">
        <v>41.6</v>
      </c>
      <c r="L141" s="133">
        <v>41.2</v>
      </c>
      <c r="M141" s="133">
        <v>41.9</v>
      </c>
      <c r="N141" s="133">
        <v>41.6</v>
      </c>
      <c r="O141" s="133">
        <v>39.2</v>
      </c>
      <c r="P141" s="133">
        <v>40.2</v>
      </c>
      <c r="Q141" s="133">
        <v>39.5</v>
      </c>
      <c r="R141" s="18">
        <v>43</v>
      </c>
      <c r="S141" s="133">
        <v>42.7</v>
      </c>
      <c r="T141" s="7">
        <v>47.7</v>
      </c>
      <c r="U141" s="10">
        <v>43.7</v>
      </c>
      <c r="V141" s="18">
        <v>43</v>
      </c>
      <c r="W141" s="106">
        <v>43.2</v>
      </c>
      <c r="X141" s="7">
        <v>43.5</v>
      </c>
      <c r="Y141" s="18">
        <v>43</v>
      </c>
      <c r="Z141" s="7">
        <v>41.2</v>
      </c>
    </row>
    <row r="142" spans="1:26" ht="39.75" customHeight="1">
      <c r="A142" s="31" t="s">
        <v>1401</v>
      </c>
      <c r="B142" s="7">
        <v>2.4</v>
      </c>
      <c r="C142" s="133">
        <v>2.1</v>
      </c>
      <c r="D142" s="133">
        <v>1.9</v>
      </c>
      <c r="E142" s="133">
        <v>1.9</v>
      </c>
      <c r="F142" s="133">
        <v>1.7</v>
      </c>
      <c r="G142" s="133">
        <v>1.4</v>
      </c>
      <c r="H142" s="133">
        <v>1.3</v>
      </c>
      <c r="I142" s="133">
        <v>0.8</v>
      </c>
      <c r="J142" s="133">
        <v>0.7</v>
      </c>
      <c r="K142" s="133">
        <v>0.7</v>
      </c>
      <c r="L142" s="133">
        <v>0.6</v>
      </c>
      <c r="M142" s="133">
        <v>0.6</v>
      </c>
      <c r="N142" s="133">
        <v>0.5</v>
      </c>
      <c r="O142" s="133">
        <v>0.5</v>
      </c>
      <c r="P142" s="133">
        <v>0.6</v>
      </c>
      <c r="Q142" s="133">
        <v>0.6</v>
      </c>
      <c r="R142" s="133">
        <v>0.9</v>
      </c>
      <c r="S142" s="133">
        <v>0.6</v>
      </c>
      <c r="T142" s="7">
        <v>0.5</v>
      </c>
      <c r="U142" s="10">
        <v>0.3</v>
      </c>
      <c r="V142" s="18">
        <v>0.4</v>
      </c>
      <c r="W142" s="106">
        <v>0.3</v>
      </c>
      <c r="X142" s="7">
        <v>0.5</v>
      </c>
      <c r="Y142" s="7">
        <v>0.4</v>
      </c>
      <c r="Z142" s="7">
        <v>0.6</v>
      </c>
    </row>
    <row r="143" spans="1:26" ht="42" customHeight="1">
      <c r="A143" s="31" t="s">
        <v>1402</v>
      </c>
      <c r="B143" s="7">
        <v>4.8</v>
      </c>
      <c r="C143" s="18">
        <v>5</v>
      </c>
      <c r="D143" s="133">
        <v>4.6</v>
      </c>
      <c r="E143" s="133">
        <v>4.9</v>
      </c>
      <c r="F143" s="133">
        <v>4.2</v>
      </c>
      <c r="G143" s="133">
        <v>4.2</v>
      </c>
      <c r="H143" s="133">
        <v>4.1</v>
      </c>
      <c r="I143" s="133">
        <v>2.5</v>
      </c>
      <c r="J143" s="133">
        <v>2.1</v>
      </c>
      <c r="K143" s="133">
        <v>2.4</v>
      </c>
      <c r="L143" s="18">
        <v>2</v>
      </c>
      <c r="M143" s="133">
        <v>1.7</v>
      </c>
      <c r="N143" s="133">
        <v>1.4</v>
      </c>
      <c r="O143" s="133">
        <v>1.2</v>
      </c>
      <c r="P143" s="133">
        <v>1.4</v>
      </c>
      <c r="Q143" s="133">
        <v>1.2</v>
      </c>
      <c r="R143" s="267">
        <v>1.5</v>
      </c>
      <c r="S143" s="133">
        <v>0.9</v>
      </c>
      <c r="T143" s="7">
        <v>0.8</v>
      </c>
      <c r="U143" s="10">
        <v>0.6</v>
      </c>
      <c r="V143" s="18">
        <v>0.6</v>
      </c>
      <c r="W143" s="106">
        <v>0.4</v>
      </c>
      <c r="X143" s="7">
        <v>0.7</v>
      </c>
      <c r="Y143" s="7">
        <v>0.4</v>
      </c>
      <c r="Z143" s="7">
        <v>0.7</v>
      </c>
    </row>
    <row r="144" spans="1:26" ht="39.75" customHeight="1">
      <c r="A144" s="31" t="s">
        <v>1403</v>
      </c>
      <c r="B144" s="7">
        <v>35.1</v>
      </c>
      <c r="C144" s="133">
        <v>31</v>
      </c>
      <c r="D144" s="133">
        <v>32.3</v>
      </c>
      <c r="E144" s="133">
        <v>30.7</v>
      </c>
      <c r="F144" s="133">
        <v>32.1</v>
      </c>
      <c r="G144" s="133">
        <v>26.2</v>
      </c>
      <c r="H144" s="133">
        <v>24.6</v>
      </c>
      <c r="I144" s="133">
        <v>23.5</v>
      </c>
      <c r="J144" s="133">
        <v>24.2</v>
      </c>
      <c r="K144" s="133">
        <v>23.1</v>
      </c>
      <c r="L144" s="133">
        <v>24.3</v>
      </c>
      <c r="M144" s="133">
        <v>26.2</v>
      </c>
      <c r="N144" s="133">
        <v>28.3</v>
      </c>
      <c r="O144" s="133">
        <v>32.3</v>
      </c>
      <c r="P144" s="133">
        <v>34.1</v>
      </c>
      <c r="Q144" s="133">
        <v>40.6</v>
      </c>
      <c r="R144" s="133">
        <v>47.5</v>
      </c>
      <c r="S144" s="18">
        <v>49</v>
      </c>
      <c r="T144" s="7">
        <v>43.8</v>
      </c>
      <c r="U144" s="10">
        <v>43.7</v>
      </c>
      <c r="V144" s="18">
        <v>46.8</v>
      </c>
      <c r="W144" s="130">
        <v>50</v>
      </c>
      <c r="X144" s="18">
        <v>53</v>
      </c>
      <c r="Y144" s="7">
        <v>62.2</v>
      </c>
      <c r="Z144" s="18">
        <v>62</v>
      </c>
    </row>
    <row r="145" spans="1:26" ht="26.25" customHeight="1">
      <c r="A145" s="31" t="s">
        <v>1404</v>
      </c>
      <c r="B145" s="7">
        <v>14.3</v>
      </c>
      <c r="C145" s="133">
        <v>10.5</v>
      </c>
      <c r="D145" s="133">
        <v>9.5</v>
      </c>
      <c r="E145" s="133">
        <v>8.5</v>
      </c>
      <c r="F145" s="133">
        <v>8.9</v>
      </c>
      <c r="G145" s="133">
        <v>8.1</v>
      </c>
      <c r="H145" s="133">
        <v>8.1</v>
      </c>
      <c r="I145" s="133">
        <v>7.2</v>
      </c>
      <c r="J145" s="133">
        <v>7.8</v>
      </c>
      <c r="K145" s="133">
        <v>7.2</v>
      </c>
      <c r="L145" s="133">
        <v>7.4</v>
      </c>
      <c r="M145" s="133">
        <v>7.6</v>
      </c>
      <c r="N145" s="133">
        <v>8.1</v>
      </c>
      <c r="O145" s="133">
        <v>8.7</v>
      </c>
      <c r="P145" s="133">
        <v>9.5</v>
      </c>
      <c r="Q145" s="18">
        <v>10</v>
      </c>
      <c r="R145" s="133">
        <v>13.7</v>
      </c>
      <c r="S145" s="133">
        <v>15.1</v>
      </c>
      <c r="T145" s="7">
        <v>16.1</v>
      </c>
      <c r="U145" s="10">
        <v>14.7</v>
      </c>
      <c r="V145" s="18">
        <v>15.5</v>
      </c>
      <c r="W145" s="106">
        <v>15.7</v>
      </c>
      <c r="X145" s="7">
        <v>17.5</v>
      </c>
      <c r="Y145" s="18">
        <v>22</v>
      </c>
      <c r="Z145" s="7">
        <v>23.3</v>
      </c>
    </row>
    <row r="146" spans="1:26" ht="51.75" customHeight="1">
      <c r="A146" s="31" t="s">
        <v>1405</v>
      </c>
      <c r="B146" s="7">
        <v>2</v>
      </c>
      <c r="C146" s="133">
        <v>1.9</v>
      </c>
      <c r="D146" s="133">
        <v>2.2</v>
      </c>
      <c r="E146" s="133">
        <v>3</v>
      </c>
      <c r="F146" s="133">
        <v>3.8</v>
      </c>
      <c r="G146" s="133">
        <v>4.3</v>
      </c>
      <c r="H146" s="133">
        <v>5.3</v>
      </c>
      <c r="I146" s="18">
        <v>6</v>
      </c>
      <c r="J146" s="133">
        <v>6.8</v>
      </c>
      <c r="K146" s="133">
        <v>6.2</v>
      </c>
      <c r="L146" s="133">
        <v>6.6</v>
      </c>
      <c r="M146" s="133">
        <v>7.5</v>
      </c>
      <c r="N146" s="133">
        <v>7.8</v>
      </c>
      <c r="O146" s="133">
        <v>8.2</v>
      </c>
      <c r="P146" s="133">
        <v>8.8</v>
      </c>
      <c r="Q146" s="133">
        <v>10.9</v>
      </c>
      <c r="R146" s="133">
        <v>13.8</v>
      </c>
      <c r="S146" s="18">
        <v>14</v>
      </c>
      <c r="T146" s="18">
        <v>14</v>
      </c>
      <c r="U146" s="11">
        <v>12.7</v>
      </c>
      <c r="V146" s="18">
        <v>13.1</v>
      </c>
      <c r="W146" s="106">
        <v>14.7</v>
      </c>
      <c r="X146" s="7">
        <v>15.8</v>
      </c>
      <c r="Y146" s="7">
        <v>18.1</v>
      </c>
      <c r="Z146" s="7">
        <v>16.3</v>
      </c>
    </row>
    <row r="147" spans="1:26" ht="55.5" customHeight="1">
      <c r="A147" s="31" t="s">
        <v>1406</v>
      </c>
      <c r="B147" s="7">
        <v>3.4</v>
      </c>
      <c r="C147" s="18">
        <v>3</v>
      </c>
      <c r="D147" s="133">
        <v>3.4</v>
      </c>
      <c r="E147" s="133">
        <v>4.1</v>
      </c>
      <c r="F147" s="133">
        <v>5.2</v>
      </c>
      <c r="G147" s="133">
        <v>5.7</v>
      </c>
      <c r="H147" s="133">
        <v>6.2</v>
      </c>
      <c r="I147" s="133">
        <v>6.1</v>
      </c>
      <c r="J147" s="133">
        <v>6.9</v>
      </c>
      <c r="K147" s="133">
        <v>6.4</v>
      </c>
      <c r="L147" s="133">
        <v>6.5</v>
      </c>
      <c r="M147" s="133">
        <v>6.7</v>
      </c>
      <c r="N147" s="133">
        <v>7.4</v>
      </c>
      <c r="O147" s="133">
        <v>7.9</v>
      </c>
      <c r="P147" s="133">
        <v>8.7</v>
      </c>
      <c r="Q147" s="133">
        <v>9.1</v>
      </c>
      <c r="R147" s="133">
        <v>12.5</v>
      </c>
      <c r="S147" s="133">
        <v>13.4</v>
      </c>
      <c r="T147" s="7">
        <v>14.5</v>
      </c>
      <c r="U147" s="10">
        <v>12.8</v>
      </c>
      <c r="V147" s="18">
        <v>13.7</v>
      </c>
      <c r="W147" s="106">
        <v>13.7</v>
      </c>
      <c r="X147" s="7">
        <v>14.9</v>
      </c>
      <c r="Y147" s="7">
        <v>18.1</v>
      </c>
      <c r="Z147" s="7">
        <v>18.9</v>
      </c>
    </row>
    <row r="148" spans="1:26" ht="30" customHeight="1">
      <c r="A148" s="17" t="s">
        <v>1407</v>
      </c>
      <c r="B148" s="11"/>
      <c r="C148" s="23"/>
      <c r="D148" s="267"/>
      <c r="E148" s="267"/>
      <c r="F148" s="267"/>
      <c r="G148" s="267"/>
      <c r="H148" s="267"/>
      <c r="I148" s="267"/>
      <c r="J148" s="267"/>
      <c r="K148" s="267"/>
      <c r="L148" s="267"/>
      <c r="M148" s="267"/>
      <c r="N148" s="267"/>
      <c r="O148" s="267"/>
      <c r="P148" s="267"/>
      <c r="Q148" s="267"/>
      <c r="R148" s="267"/>
      <c r="S148" s="267"/>
      <c r="T148" s="11"/>
      <c r="U148" s="19"/>
      <c r="V148" s="23"/>
      <c r="W148" s="48"/>
      <c r="X148" s="48"/>
      <c r="Y148" s="7"/>
      <c r="Z148" s="7"/>
    </row>
    <row r="149" spans="1:26" ht="25.5" customHeight="1">
      <c r="A149" s="21" t="s">
        <v>1408</v>
      </c>
      <c r="B149" s="11">
        <v>333</v>
      </c>
      <c r="C149" s="267">
        <v>280</v>
      </c>
      <c r="D149" s="267">
        <v>282</v>
      </c>
      <c r="E149" s="267">
        <v>264</v>
      </c>
      <c r="F149" s="267">
        <v>277</v>
      </c>
      <c r="G149" s="267">
        <v>232</v>
      </c>
      <c r="H149" s="267">
        <v>221</v>
      </c>
      <c r="I149" s="267">
        <v>208</v>
      </c>
      <c r="J149" s="267">
        <v>217</v>
      </c>
      <c r="K149" s="267">
        <v>207</v>
      </c>
      <c r="L149" s="267">
        <v>217</v>
      </c>
      <c r="M149" s="267">
        <v>233</v>
      </c>
      <c r="N149" s="267">
        <v>252</v>
      </c>
      <c r="O149" s="267">
        <v>285</v>
      </c>
      <c r="P149" s="267">
        <v>304</v>
      </c>
      <c r="Q149" s="267">
        <v>353</v>
      </c>
      <c r="R149" s="267">
        <v>429</v>
      </c>
      <c r="S149" s="267">
        <v>449</v>
      </c>
      <c r="T149" s="11">
        <v>419</v>
      </c>
      <c r="U149" s="19">
        <v>409</v>
      </c>
      <c r="V149" s="19">
        <v>436</v>
      </c>
      <c r="W149" s="106">
        <v>459</v>
      </c>
      <c r="X149" s="7">
        <v>491</v>
      </c>
      <c r="Y149" s="7">
        <v>576</v>
      </c>
      <c r="Z149" s="7">
        <v>583</v>
      </c>
    </row>
    <row r="150" spans="1:26" ht="13.5" customHeight="1">
      <c r="A150" s="21" t="s">
        <v>1409</v>
      </c>
      <c r="B150" s="11">
        <v>321</v>
      </c>
      <c r="C150" s="267">
        <v>284</v>
      </c>
      <c r="D150" s="267">
        <v>298</v>
      </c>
      <c r="E150" s="267">
        <v>284</v>
      </c>
      <c r="F150" s="267">
        <v>297</v>
      </c>
      <c r="G150" s="267">
        <v>242</v>
      </c>
      <c r="H150" s="267">
        <v>228</v>
      </c>
      <c r="I150" s="267">
        <v>217</v>
      </c>
      <c r="J150" s="267">
        <v>225</v>
      </c>
      <c r="K150" s="267">
        <v>216</v>
      </c>
      <c r="L150" s="267">
        <v>227</v>
      </c>
      <c r="M150" s="267">
        <v>247</v>
      </c>
      <c r="N150" s="267">
        <v>267</v>
      </c>
      <c r="O150" s="267">
        <v>306</v>
      </c>
      <c r="P150" s="267">
        <v>325</v>
      </c>
      <c r="Q150" s="267">
        <v>387</v>
      </c>
      <c r="R150" s="267">
        <v>453</v>
      </c>
      <c r="S150" s="267">
        <v>467</v>
      </c>
      <c r="T150" s="11">
        <v>417</v>
      </c>
      <c r="U150" s="19">
        <v>415</v>
      </c>
      <c r="V150" s="19">
        <v>443</v>
      </c>
      <c r="W150" s="106">
        <v>472</v>
      </c>
      <c r="X150" s="7">
        <v>498</v>
      </c>
      <c r="Y150" s="7">
        <v>575</v>
      </c>
      <c r="Z150" s="7">
        <v>571</v>
      </c>
    </row>
    <row r="151" spans="1:26" ht="11.25" customHeight="1">
      <c r="A151" s="21" t="s">
        <v>1410</v>
      </c>
      <c r="B151" s="11">
        <v>368</v>
      </c>
      <c r="C151" s="267">
        <v>266</v>
      </c>
      <c r="D151" s="267">
        <v>237</v>
      </c>
      <c r="E151" s="267">
        <v>211</v>
      </c>
      <c r="F151" s="267">
        <v>222</v>
      </c>
      <c r="G151" s="267">
        <v>203</v>
      </c>
      <c r="H151" s="267">
        <v>203</v>
      </c>
      <c r="I151" s="267">
        <v>182</v>
      </c>
      <c r="J151" s="267">
        <v>197</v>
      </c>
      <c r="K151" s="267">
        <v>182</v>
      </c>
      <c r="L151" s="267">
        <v>189</v>
      </c>
      <c r="M151" s="267">
        <v>195</v>
      </c>
      <c r="N151" s="267">
        <v>211</v>
      </c>
      <c r="O151" s="267">
        <v>227</v>
      </c>
      <c r="P151" s="267">
        <v>246</v>
      </c>
      <c r="Q151" s="267">
        <v>262</v>
      </c>
      <c r="R151" s="267">
        <v>361</v>
      </c>
      <c r="S151" s="267">
        <v>399</v>
      </c>
      <c r="T151" s="11">
        <v>425</v>
      </c>
      <c r="U151" s="19">
        <v>392</v>
      </c>
      <c r="V151" s="19">
        <v>416</v>
      </c>
      <c r="W151" s="106">
        <v>422</v>
      </c>
      <c r="X151" s="7">
        <v>472</v>
      </c>
      <c r="Y151" s="7">
        <v>579</v>
      </c>
      <c r="Z151" s="7">
        <v>616</v>
      </c>
    </row>
    <row r="152" spans="1:26" ht="55.5" customHeight="1">
      <c r="A152" s="17" t="s">
        <v>1411</v>
      </c>
      <c r="B152" s="7">
        <v>49.4</v>
      </c>
      <c r="C152" s="133">
        <v>41.5</v>
      </c>
      <c r="D152" s="133">
        <v>41.8</v>
      </c>
      <c r="E152" s="133">
        <v>39.2</v>
      </c>
      <c r="F152" s="18">
        <v>41</v>
      </c>
      <c r="G152" s="133">
        <v>34.3</v>
      </c>
      <c r="H152" s="133">
        <v>32.7</v>
      </c>
      <c r="I152" s="133">
        <v>30.7</v>
      </c>
      <c r="J152" s="18">
        <v>32</v>
      </c>
      <c r="K152" s="133">
        <v>30.3</v>
      </c>
      <c r="L152" s="133">
        <v>31.7</v>
      </c>
      <c r="M152" s="133">
        <v>33.8</v>
      </c>
      <c r="N152" s="133">
        <v>36.4</v>
      </c>
      <c r="O152" s="18">
        <v>41</v>
      </c>
      <c r="P152" s="133">
        <v>43.6</v>
      </c>
      <c r="Q152" s="133">
        <v>50.6</v>
      </c>
      <c r="R152" s="133">
        <v>61.2</v>
      </c>
      <c r="S152" s="133">
        <v>64.1</v>
      </c>
      <c r="T152" s="7">
        <v>59.9</v>
      </c>
      <c r="U152" s="10">
        <v>58.4</v>
      </c>
      <c r="V152" s="18">
        <v>62.3</v>
      </c>
      <c r="W152" s="7">
        <v>65.7</v>
      </c>
      <c r="X152" s="7">
        <v>70.5</v>
      </c>
      <c r="Y152" s="7">
        <v>84.2</v>
      </c>
      <c r="Z152" s="7">
        <v>85.3</v>
      </c>
    </row>
    <row r="153" spans="1:26" ht="12.75">
      <c r="A153" s="21" t="s">
        <v>1412</v>
      </c>
      <c r="B153" s="133"/>
      <c r="D153" s="23">
        <v>15</v>
      </c>
      <c r="E153" s="133">
        <v>10.7</v>
      </c>
      <c r="F153" s="133">
        <v>9.1</v>
      </c>
      <c r="G153" s="133">
        <v>5.9</v>
      </c>
      <c r="H153" s="133">
        <v>4.6</v>
      </c>
      <c r="I153" s="133">
        <v>3.5</v>
      </c>
      <c r="J153" s="133">
        <v>3.3</v>
      </c>
      <c r="K153" s="133">
        <v>3.5</v>
      </c>
      <c r="L153" s="133">
        <v>3.1</v>
      </c>
      <c r="M153" s="133">
        <v>3.1</v>
      </c>
      <c r="N153" s="133">
        <v>3.2</v>
      </c>
      <c r="O153" s="18">
        <v>3</v>
      </c>
      <c r="P153" s="18">
        <v>3</v>
      </c>
      <c r="Q153" s="133">
        <v>3.2</v>
      </c>
      <c r="R153" s="133">
        <v>3.3</v>
      </c>
      <c r="S153" s="133">
        <v>3.2</v>
      </c>
      <c r="T153" s="7">
        <v>3.2</v>
      </c>
      <c r="U153" s="10">
        <v>3.5</v>
      </c>
      <c r="V153" s="18">
        <v>4.3</v>
      </c>
      <c r="W153" s="7">
        <v>3.4</v>
      </c>
      <c r="X153" s="7">
        <v>3.5</v>
      </c>
      <c r="Y153" s="7">
        <v>2.9</v>
      </c>
      <c r="Z153" s="7">
        <v>2.5</v>
      </c>
    </row>
    <row r="154" spans="1:26" ht="13.5" customHeight="1">
      <c r="A154" s="24" t="s">
        <v>1413</v>
      </c>
      <c r="B154" s="133"/>
      <c r="D154" s="133">
        <v>11.7</v>
      </c>
      <c r="E154" s="133">
        <v>8.5</v>
      </c>
      <c r="F154" s="133">
        <v>7.1</v>
      </c>
      <c r="G154" s="133">
        <v>4.7</v>
      </c>
      <c r="H154" s="133">
        <v>3.4</v>
      </c>
      <c r="I154" s="133">
        <v>2.6</v>
      </c>
      <c r="J154" s="133">
        <v>2.4</v>
      </c>
      <c r="K154" s="133">
        <v>2.4</v>
      </c>
      <c r="L154" s="133">
        <v>1.9</v>
      </c>
      <c r="M154" s="133">
        <v>1.9</v>
      </c>
      <c r="N154" s="133">
        <v>1.9</v>
      </c>
      <c r="O154" s="133">
        <v>1.7</v>
      </c>
      <c r="P154" s="133">
        <v>1.5</v>
      </c>
      <c r="Q154" s="133">
        <v>1.8</v>
      </c>
      <c r="R154" s="133">
        <v>2.1</v>
      </c>
      <c r="S154" s="133">
        <v>1.7</v>
      </c>
      <c r="T154" s="7">
        <v>1.3</v>
      </c>
      <c r="U154" s="58">
        <v>2</v>
      </c>
      <c r="V154" s="18">
        <v>2.7</v>
      </c>
      <c r="W154" s="58">
        <v>2</v>
      </c>
      <c r="X154" s="7">
        <v>1.5</v>
      </c>
      <c r="Y154" s="7">
        <v>1.4</v>
      </c>
      <c r="Z154" s="18">
        <v>1</v>
      </c>
    </row>
    <row r="155" spans="1:26" ht="29.25" customHeight="1">
      <c r="A155" s="24" t="s">
        <v>1414</v>
      </c>
      <c r="B155" s="133"/>
      <c r="D155" s="133">
        <v>3.3</v>
      </c>
      <c r="E155" s="133">
        <v>2.1</v>
      </c>
      <c r="F155" s="18">
        <v>2</v>
      </c>
      <c r="G155" s="133">
        <v>1.2</v>
      </c>
      <c r="H155" s="133">
        <v>1.2</v>
      </c>
      <c r="I155" s="133">
        <v>0.8</v>
      </c>
      <c r="J155" s="133">
        <v>0.9</v>
      </c>
      <c r="K155" s="133">
        <v>1.1</v>
      </c>
      <c r="L155" s="133">
        <v>1.2</v>
      </c>
      <c r="M155" s="133">
        <v>1.2</v>
      </c>
      <c r="N155" s="133">
        <v>1.3</v>
      </c>
      <c r="O155" s="133">
        <v>1.3</v>
      </c>
      <c r="P155" s="133">
        <v>1.5</v>
      </c>
      <c r="Q155" s="133">
        <v>1.4</v>
      </c>
      <c r="R155" s="133">
        <v>1.2</v>
      </c>
      <c r="S155" s="133">
        <v>1.5</v>
      </c>
      <c r="T155" s="7">
        <v>1.9</v>
      </c>
      <c r="U155" s="10">
        <v>1.5</v>
      </c>
      <c r="V155" s="18">
        <v>1.5</v>
      </c>
      <c r="W155" s="7">
        <v>1.4</v>
      </c>
      <c r="X155" s="18">
        <v>2</v>
      </c>
      <c r="Y155" s="7">
        <v>1.5</v>
      </c>
      <c r="Z155" s="7">
        <v>1.5</v>
      </c>
    </row>
    <row r="156" spans="1:26" ht="12.75">
      <c r="A156" s="21" t="s">
        <v>1415</v>
      </c>
      <c r="B156" s="133"/>
      <c r="D156" s="18">
        <v>7</v>
      </c>
      <c r="E156" s="133">
        <v>4.1</v>
      </c>
      <c r="F156" s="18">
        <v>4</v>
      </c>
      <c r="G156" s="133">
        <v>2.9</v>
      </c>
      <c r="H156" s="133">
        <v>2.8</v>
      </c>
      <c r="I156" s="133">
        <v>2.6</v>
      </c>
      <c r="J156" s="133">
        <v>2.8</v>
      </c>
      <c r="K156" s="133">
        <v>2.8</v>
      </c>
      <c r="L156" s="18">
        <v>3</v>
      </c>
      <c r="M156" s="18">
        <v>3</v>
      </c>
      <c r="N156" s="18">
        <v>3</v>
      </c>
      <c r="O156" s="133">
        <v>3.2</v>
      </c>
      <c r="P156" s="133">
        <v>2.8</v>
      </c>
      <c r="Q156" s="133">
        <v>2.9</v>
      </c>
      <c r="R156" s="18">
        <v>3</v>
      </c>
      <c r="S156" s="133">
        <v>2.7</v>
      </c>
      <c r="T156" s="7">
        <v>2.2</v>
      </c>
      <c r="U156" s="22">
        <v>2</v>
      </c>
      <c r="V156" s="18">
        <v>2.1</v>
      </c>
      <c r="W156" s="7">
        <v>1.7</v>
      </c>
      <c r="X156" s="7">
        <v>1.5</v>
      </c>
      <c r="Y156" s="7">
        <v>1.7</v>
      </c>
      <c r="Z156" s="7">
        <v>1.9</v>
      </c>
    </row>
    <row r="157" spans="1:26" ht="12.75">
      <c r="A157" s="21" t="s">
        <v>606</v>
      </c>
      <c r="B157" s="133"/>
      <c r="D157" s="267">
        <v>4.6</v>
      </c>
      <c r="E157" s="267">
        <v>3.9</v>
      </c>
      <c r="F157" s="267">
        <v>5.8</v>
      </c>
      <c r="G157" s="267">
        <v>4.6</v>
      </c>
      <c r="H157" s="267">
        <v>4.6</v>
      </c>
      <c r="I157" s="267">
        <v>5.8</v>
      </c>
      <c r="J157" s="267">
        <v>6.2</v>
      </c>
      <c r="K157" s="267">
        <v>6.7</v>
      </c>
      <c r="L157" s="267">
        <v>7.8</v>
      </c>
      <c r="M157" s="267">
        <v>9</v>
      </c>
      <c r="N157" s="267">
        <v>10.4</v>
      </c>
      <c r="O157" s="23">
        <v>13.9</v>
      </c>
      <c r="P157" s="23">
        <v>15.5</v>
      </c>
      <c r="Q157" s="267">
        <v>19.6</v>
      </c>
      <c r="R157" s="267">
        <v>24.4</v>
      </c>
      <c r="S157" s="133">
        <v>26.5</v>
      </c>
      <c r="T157" s="7">
        <v>24</v>
      </c>
      <c r="U157" s="10">
        <v>24.9</v>
      </c>
      <c r="V157" s="18">
        <v>26.5</v>
      </c>
      <c r="W157" s="7">
        <v>29.3</v>
      </c>
      <c r="X157" s="7">
        <v>31.4</v>
      </c>
      <c r="Y157" s="7">
        <v>39.2</v>
      </c>
      <c r="Z157" s="7">
        <v>41.6</v>
      </c>
    </row>
    <row r="158" spans="1:26" ht="15.75" customHeight="1">
      <c r="A158" s="75" t="s">
        <v>1416</v>
      </c>
      <c r="B158" s="133">
        <v>5.4</v>
      </c>
      <c r="C158" s="7">
        <v>4.9</v>
      </c>
      <c r="D158" s="267">
        <v>5.6</v>
      </c>
      <c r="E158" s="267">
        <v>7.1</v>
      </c>
      <c r="F158" s="267">
        <v>9</v>
      </c>
      <c r="G158" s="267">
        <v>10</v>
      </c>
      <c r="H158" s="267">
        <v>11.5</v>
      </c>
      <c r="I158" s="267">
        <v>12.1</v>
      </c>
      <c r="J158" s="267">
        <v>13.7</v>
      </c>
      <c r="K158" s="267">
        <v>12.6</v>
      </c>
      <c r="L158" s="267">
        <v>13.1</v>
      </c>
      <c r="M158" s="267">
        <v>14.2</v>
      </c>
      <c r="N158" s="267">
        <v>15.2</v>
      </c>
      <c r="O158" s="23">
        <v>16.1</v>
      </c>
      <c r="P158" s="23">
        <v>17.5</v>
      </c>
      <c r="Q158" s="267">
        <v>20</v>
      </c>
      <c r="R158" s="267">
        <v>26.3</v>
      </c>
      <c r="S158" s="133">
        <v>27.4</v>
      </c>
      <c r="T158" s="7">
        <v>28.5</v>
      </c>
      <c r="U158" s="10">
        <v>25.5</v>
      </c>
      <c r="V158" s="18">
        <v>26.8</v>
      </c>
      <c r="W158" s="7">
        <v>28.4</v>
      </c>
      <c r="X158" s="7">
        <v>30.7</v>
      </c>
      <c r="Y158" s="7">
        <v>36.2</v>
      </c>
      <c r="Z158" s="7">
        <v>35.2</v>
      </c>
    </row>
    <row r="159" spans="1:26" ht="17.25" customHeight="1">
      <c r="A159" s="31" t="s">
        <v>1417</v>
      </c>
      <c r="B159" s="7">
        <v>828</v>
      </c>
      <c r="C159" s="133">
        <v>682</v>
      </c>
      <c r="D159" s="133">
        <v>682</v>
      </c>
      <c r="E159" s="133">
        <v>611</v>
      </c>
      <c r="F159" s="133">
        <v>602</v>
      </c>
      <c r="G159" s="133">
        <v>482</v>
      </c>
      <c r="H159" s="133">
        <v>430</v>
      </c>
      <c r="I159" s="133">
        <v>388</v>
      </c>
      <c r="J159" s="133">
        <v>390</v>
      </c>
      <c r="K159" s="133">
        <v>373</v>
      </c>
      <c r="L159" s="133">
        <v>382</v>
      </c>
      <c r="M159" s="133">
        <v>396</v>
      </c>
      <c r="N159" s="133">
        <v>427</v>
      </c>
      <c r="O159" s="133">
        <v>477</v>
      </c>
      <c r="P159" s="133">
        <v>515</v>
      </c>
      <c r="Q159" s="133">
        <v>609</v>
      </c>
      <c r="R159" s="133">
        <v>722</v>
      </c>
      <c r="S159" s="133">
        <v>768</v>
      </c>
      <c r="T159" s="7">
        <v>702</v>
      </c>
      <c r="U159" s="10">
        <v>717</v>
      </c>
      <c r="V159" s="7">
        <v>786</v>
      </c>
      <c r="W159" s="7">
        <v>838</v>
      </c>
      <c r="X159" s="7">
        <v>929</v>
      </c>
      <c r="Y159" s="7">
        <v>1124</v>
      </c>
      <c r="Z159" s="7">
        <v>1195</v>
      </c>
    </row>
    <row r="160" spans="1:26" ht="25.5">
      <c r="A160" s="31" t="s">
        <v>1418</v>
      </c>
      <c r="B160" s="7">
        <v>59.7</v>
      </c>
      <c r="C160" s="133">
        <v>60.8</v>
      </c>
      <c r="D160" s="133">
        <v>61.3</v>
      </c>
      <c r="E160" s="133">
        <v>64.2</v>
      </c>
      <c r="F160" s="133">
        <v>68.2</v>
      </c>
      <c r="G160" s="133">
        <v>71.2</v>
      </c>
      <c r="H160" s="133">
        <v>75.9</v>
      </c>
      <c r="I160" s="133">
        <v>79.1</v>
      </c>
      <c r="J160" s="133">
        <v>82.1</v>
      </c>
      <c r="K160" s="133">
        <v>81.1</v>
      </c>
      <c r="L160" s="133">
        <v>83.1</v>
      </c>
      <c r="M160" s="133">
        <v>85.3</v>
      </c>
      <c r="N160" s="133">
        <v>85.4</v>
      </c>
      <c r="O160" s="18">
        <v>86</v>
      </c>
      <c r="P160" s="133">
        <v>84.5</v>
      </c>
      <c r="Q160" s="133">
        <v>83.1</v>
      </c>
      <c r="R160" s="133">
        <v>84.7</v>
      </c>
      <c r="S160" s="133">
        <v>83.4</v>
      </c>
      <c r="T160" s="7">
        <v>85.3</v>
      </c>
      <c r="U160" s="10">
        <v>81.5</v>
      </c>
      <c r="V160" s="18">
        <v>79.3</v>
      </c>
      <c r="W160" s="7">
        <v>78.4</v>
      </c>
      <c r="X160" s="7">
        <v>75.8</v>
      </c>
      <c r="Y160" s="7">
        <v>74.9</v>
      </c>
      <c r="Z160" s="7">
        <v>71.4</v>
      </c>
    </row>
    <row r="161" spans="1:26" ht="25.5">
      <c r="A161" s="31" t="s">
        <v>1419</v>
      </c>
      <c r="B161" s="7">
        <v>42</v>
      </c>
      <c r="C161" s="133">
        <v>37</v>
      </c>
      <c r="D161" s="133">
        <v>33</v>
      </c>
      <c r="E161" s="133">
        <v>31</v>
      </c>
      <c r="F161" s="133">
        <v>30</v>
      </c>
      <c r="G161" s="133">
        <v>24</v>
      </c>
      <c r="H161" s="133">
        <v>23</v>
      </c>
      <c r="I161" s="133">
        <v>13</v>
      </c>
      <c r="J161" s="133">
        <v>11</v>
      </c>
      <c r="K161" s="133">
        <v>11</v>
      </c>
      <c r="L161" s="133">
        <v>10</v>
      </c>
      <c r="M161" s="133">
        <v>8</v>
      </c>
      <c r="N161" s="133">
        <v>7</v>
      </c>
      <c r="O161" s="133">
        <v>7</v>
      </c>
      <c r="P161" s="133">
        <v>9</v>
      </c>
      <c r="Q161" s="133">
        <v>8</v>
      </c>
      <c r="R161" s="133">
        <v>14</v>
      </c>
      <c r="S161" s="133">
        <v>9</v>
      </c>
      <c r="T161" s="72">
        <v>6</v>
      </c>
      <c r="U161" s="10">
        <v>5</v>
      </c>
      <c r="V161" s="7">
        <v>6</v>
      </c>
      <c r="W161" s="7">
        <v>4</v>
      </c>
      <c r="X161" s="7">
        <v>8</v>
      </c>
      <c r="Y161" s="7">
        <v>7</v>
      </c>
      <c r="Z161" s="7">
        <v>11</v>
      </c>
    </row>
    <row r="162" spans="1:26" ht="38.25">
      <c r="A162" s="31" t="s">
        <v>1420</v>
      </c>
      <c r="B162" s="7">
        <v>56.6</v>
      </c>
      <c r="C162" s="133">
        <v>56.1</v>
      </c>
      <c r="D162" s="133">
        <v>57.9</v>
      </c>
      <c r="E162" s="133">
        <v>57.6</v>
      </c>
      <c r="F162" s="133">
        <v>58.5</v>
      </c>
      <c r="G162" s="133">
        <v>59.3</v>
      </c>
      <c r="H162" s="133">
        <v>58.9</v>
      </c>
      <c r="I162" s="133">
        <v>61.9</v>
      </c>
      <c r="J162" s="133">
        <v>61.7</v>
      </c>
      <c r="K162" s="133">
        <v>67.1</v>
      </c>
      <c r="L162" s="133">
        <v>67.5</v>
      </c>
      <c r="M162" s="18">
        <v>69</v>
      </c>
      <c r="N162" s="133">
        <v>71.4</v>
      </c>
      <c r="O162" s="133">
        <v>74.6</v>
      </c>
      <c r="P162" s="133">
        <v>69.3</v>
      </c>
      <c r="Q162" s="133">
        <v>70.8</v>
      </c>
      <c r="R162" s="133">
        <v>66.2</v>
      </c>
      <c r="S162" s="133">
        <v>68.9</v>
      </c>
      <c r="T162" s="7">
        <v>81.9</v>
      </c>
      <c r="U162" s="19">
        <v>69.1</v>
      </c>
      <c r="V162" s="18">
        <v>59.5</v>
      </c>
      <c r="W162" s="7">
        <v>66.1</v>
      </c>
      <c r="X162" s="18">
        <v>59</v>
      </c>
      <c r="Y162" s="7">
        <v>56.3</v>
      </c>
      <c r="Z162" s="7">
        <v>54.9</v>
      </c>
    </row>
    <row r="163" spans="1:26" ht="27" customHeight="1">
      <c r="A163" s="31" t="s">
        <v>1421</v>
      </c>
      <c r="B163" s="7">
        <v>70</v>
      </c>
      <c r="C163" s="133">
        <v>61</v>
      </c>
      <c r="D163" s="133">
        <v>65</v>
      </c>
      <c r="E163" s="133">
        <v>78</v>
      </c>
      <c r="F163" s="133">
        <v>90</v>
      </c>
      <c r="G163" s="133">
        <v>93</v>
      </c>
      <c r="H163" s="133">
        <v>102</v>
      </c>
      <c r="I163" s="133">
        <v>104</v>
      </c>
      <c r="J163" s="133">
        <v>114</v>
      </c>
      <c r="K163" s="133">
        <v>106</v>
      </c>
      <c r="L163" s="133">
        <v>108</v>
      </c>
      <c r="M163" s="133">
        <v>113</v>
      </c>
      <c r="N163" s="133">
        <v>115</v>
      </c>
      <c r="O163" s="133">
        <v>116</v>
      </c>
      <c r="P163" s="133">
        <v>127</v>
      </c>
      <c r="Q163" s="133">
        <v>144</v>
      </c>
      <c r="R163" s="133">
        <v>190</v>
      </c>
      <c r="S163" s="133">
        <v>200</v>
      </c>
      <c r="T163" s="7">
        <v>210</v>
      </c>
      <c r="U163" s="10">
        <v>192</v>
      </c>
      <c r="V163" s="7">
        <v>201</v>
      </c>
      <c r="W163" s="7">
        <v>211</v>
      </c>
      <c r="X163" s="7">
        <v>228</v>
      </c>
      <c r="Y163" s="7">
        <v>268</v>
      </c>
      <c r="Z163" s="7">
        <v>272</v>
      </c>
    </row>
    <row r="164" spans="1:26" ht="38.25">
      <c r="A164" s="31" t="s">
        <v>1422</v>
      </c>
      <c r="B164" s="7">
        <v>77.4</v>
      </c>
      <c r="C164" s="133">
        <v>80.1</v>
      </c>
      <c r="D164" s="133">
        <v>85.5</v>
      </c>
      <c r="E164" s="133">
        <v>91.5</v>
      </c>
      <c r="F164" s="133">
        <v>99.7</v>
      </c>
      <c r="G164" s="133">
        <v>107.4</v>
      </c>
      <c r="H164" s="133">
        <v>112.4</v>
      </c>
      <c r="I164" s="133">
        <v>116.3</v>
      </c>
      <c r="J164" s="133">
        <v>120.8</v>
      </c>
      <c r="K164" s="133">
        <v>118.8</v>
      </c>
      <c r="L164" s="133">
        <v>120.4</v>
      </c>
      <c r="M164" s="133">
        <v>125.7</v>
      </c>
      <c r="N164" s="133">
        <v>131.9</v>
      </c>
      <c r="O164" s="133">
        <v>138.5</v>
      </c>
      <c r="P164" s="133">
        <v>138.3</v>
      </c>
      <c r="Q164" s="133">
        <v>138.7</v>
      </c>
      <c r="R164" s="133">
        <v>138.8</v>
      </c>
      <c r="S164" s="133">
        <v>136.7</v>
      </c>
      <c r="T164" s="7">
        <v>135.9</v>
      </c>
      <c r="U164" s="10">
        <v>132.6</v>
      </c>
      <c r="V164" s="18">
        <v>132.9</v>
      </c>
      <c r="W164" s="7">
        <v>134.4</v>
      </c>
      <c r="X164" s="7">
        <v>134.4</v>
      </c>
      <c r="Y164" s="7">
        <v>135.2</v>
      </c>
      <c r="Z164" s="7">
        <v>129.6</v>
      </c>
    </row>
    <row r="165" spans="1:26" ht="39.75" customHeight="1">
      <c r="A165" s="31" t="s">
        <v>1423</v>
      </c>
      <c r="B165" s="133"/>
      <c r="C165" s="133"/>
      <c r="E165" s="133">
        <v>87.9</v>
      </c>
      <c r="F165" s="133">
        <v>80.8</v>
      </c>
      <c r="G165" s="133">
        <v>68.7</v>
      </c>
      <c r="H165" s="133">
        <v>54.6</v>
      </c>
      <c r="I165" s="133">
        <v>47.9</v>
      </c>
      <c r="J165" s="133">
        <v>44.2</v>
      </c>
      <c r="K165" s="133">
        <v>41.1</v>
      </c>
      <c r="L165" s="133">
        <v>38.7</v>
      </c>
      <c r="M165" s="133">
        <v>34.1</v>
      </c>
      <c r="N165" s="133">
        <v>28.6</v>
      </c>
      <c r="O165" s="133">
        <v>23.2</v>
      </c>
      <c r="P165" s="133">
        <v>20.4</v>
      </c>
      <c r="Q165" s="18">
        <v>17</v>
      </c>
      <c r="R165" s="133">
        <v>16.4</v>
      </c>
      <c r="S165" s="133">
        <v>14.1</v>
      </c>
      <c r="T165" s="7">
        <v>12.8</v>
      </c>
      <c r="U165" s="10">
        <v>11.6</v>
      </c>
      <c r="V165" s="18">
        <v>11.4</v>
      </c>
      <c r="W165" s="7">
        <v>10.2</v>
      </c>
      <c r="X165" s="7">
        <v>9.1</v>
      </c>
      <c r="Y165" s="7">
        <v>9.1</v>
      </c>
      <c r="Z165" s="7">
        <v>7.7</v>
      </c>
    </row>
    <row r="166" spans="1:26" ht="38.25">
      <c r="A166" s="31" t="s">
        <v>1424</v>
      </c>
      <c r="B166" s="133"/>
      <c r="C166" s="133"/>
      <c r="E166" s="18">
        <v>97</v>
      </c>
      <c r="F166" s="133">
        <v>90.1</v>
      </c>
      <c r="G166" s="133">
        <v>76.6</v>
      </c>
      <c r="H166" s="133">
        <v>59.3</v>
      </c>
      <c r="I166" s="133">
        <v>50.8</v>
      </c>
      <c r="J166" s="133">
        <v>47.9</v>
      </c>
      <c r="K166" s="133">
        <v>45.2</v>
      </c>
      <c r="L166" s="133">
        <v>44.3</v>
      </c>
      <c r="M166" s="133">
        <v>40.1</v>
      </c>
      <c r="N166" s="133">
        <v>40.1</v>
      </c>
      <c r="O166" s="133">
        <v>38.9</v>
      </c>
      <c r="P166" s="18">
        <v>35</v>
      </c>
      <c r="Q166" s="133">
        <v>36.1</v>
      </c>
      <c r="R166" s="133">
        <v>39.2</v>
      </c>
      <c r="S166" s="133">
        <v>39.5</v>
      </c>
      <c r="T166" s="7">
        <v>33.9</v>
      </c>
      <c r="U166" s="10">
        <v>29.7</v>
      </c>
      <c r="V166" s="18">
        <v>28.7</v>
      </c>
      <c r="W166" s="7">
        <v>29.5</v>
      </c>
      <c r="X166" s="7">
        <v>33.7</v>
      </c>
      <c r="Y166" s="7">
        <v>36.2</v>
      </c>
      <c r="Z166" s="7">
        <v>34.7</v>
      </c>
    </row>
    <row r="167" spans="1:26" ht="15.75" customHeight="1">
      <c r="A167" s="17" t="s">
        <v>1425</v>
      </c>
      <c r="B167" s="267"/>
      <c r="C167" s="267"/>
      <c r="D167" s="41"/>
      <c r="E167" s="23"/>
      <c r="F167" s="267"/>
      <c r="G167" s="267"/>
      <c r="H167" s="267"/>
      <c r="I167" s="267"/>
      <c r="J167" s="267"/>
      <c r="K167" s="267"/>
      <c r="L167" s="267"/>
      <c r="M167" s="267"/>
      <c r="N167" s="267"/>
      <c r="O167" s="267"/>
      <c r="P167" s="23"/>
      <c r="Q167" s="267"/>
      <c r="R167" s="267"/>
      <c r="S167" s="267"/>
      <c r="T167" s="11"/>
      <c r="U167" s="19"/>
      <c r="V167" s="23"/>
      <c r="Y167" s="7"/>
      <c r="Z167" s="158"/>
    </row>
    <row r="168" spans="1:26" ht="25.5" customHeight="1">
      <c r="A168" s="21" t="s">
        <v>1426</v>
      </c>
      <c r="B168" s="11">
        <v>395.8</v>
      </c>
      <c r="C168" s="267">
        <v>303.1</v>
      </c>
      <c r="D168" s="267">
        <v>296.3</v>
      </c>
      <c r="E168" s="23">
        <v>194</v>
      </c>
      <c r="F168" s="23">
        <v>218</v>
      </c>
      <c r="G168" s="267">
        <v>152.2</v>
      </c>
      <c r="H168" s="267">
        <v>154.7</v>
      </c>
      <c r="I168" s="267">
        <v>123.2</v>
      </c>
      <c r="J168" s="267">
        <v>109.3</v>
      </c>
      <c r="K168" s="267">
        <v>133.8</v>
      </c>
      <c r="L168" s="267">
        <v>117.5</v>
      </c>
      <c r="M168" s="267">
        <v>82.2</v>
      </c>
      <c r="N168" s="267">
        <v>88.5</v>
      </c>
      <c r="O168" s="267">
        <v>70.1</v>
      </c>
      <c r="P168" s="23">
        <v>73</v>
      </c>
      <c r="Q168" s="267">
        <v>73.4</v>
      </c>
      <c r="R168" s="267">
        <v>88.3</v>
      </c>
      <c r="S168" s="267">
        <v>67.6</v>
      </c>
      <c r="T168" s="11">
        <v>77.2</v>
      </c>
      <c r="U168" s="19">
        <v>67.8</v>
      </c>
      <c r="V168" s="23">
        <v>60.5</v>
      </c>
      <c r="W168" s="11">
        <v>48.8</v>
      </c>
      <c r="X168" s="18">
        <v>70</v>
      </c>
      <c r="Y168" s="7">
        <v>55.7</v>
      </c>
      <c r="Z168" s="7">
        <v>66.3</v>
      </c>
    </row>
    <row r="169" spans="1:26" ht="27" customHeight="1">
      <c r="A169" s="21" t="s">
        <v>1427</v>
      </c>
      <c r="B169" s="11">
        <v>147.1</v>
      </c>
      <c r="C169" s="267">
        <v>95.7</v>
      </c>
      <c r="D169" s="267">
        <v>60.3</v>
      </c>
      <c r="E169" s="267">
        <v>42.1</v>
      </c>
      <c r="F169" s="267">
        <v>28.2</v>
      </c>
      <c r="G169" s="23">
        <v>20</v>
      </c>
      <c r="H169" s="267">
        <v>11.1</v>
      </c>
      <c r="I169" s="267">
        <v>7.7</v>
      </c>
      <c r="J169" s="267">
        <v>4.4</v>
      </c>
      <c r="K169" s="267">
        <v>6.8</v>
      </c>
      <c r="L169" s="267">
        <v>5.7</v>
      </c>
      <c r="M169" s="267">
        <v>7.3</v>
      </c>
      <c r="N169" s="267">
        <v>7.7</v>
      </c>
      <c r="O169" s="267">
        <v>7.3</v>
      </c>
      <c r="P169" s="23">
        <v>5</v>
      </c>
      <c r="Q169" s="23">
        <v>20</v>
      </c>
      <c r="R169" s="267">
        <v>26.1</v>
      </c>
      <c r="S169" s="267">
        <v>28.3</v>
      </c>
      <c r="T169" s="11">
        <v>19.6</v>
      </c>
      <c r="U169" s="23">
        <v>22.9</v>
      </c>
      <c r="V169" s="23">
        <v>45</v>
      </c>
      <c r="W169" s="11">
        <v>53.9</v>
      </c>
      <c r="X169" s="7">
        <v>90.3</v>
      </c>
      <c r="Y169" s="7">
        <v>128.9</v>
      </c>
      <c r="Z169" s="7">
        <v>143.3</v>
      </c>
    </row>
    <row r="170" spans="1:26" ht="14.25" customHeight="1">
      <c r="A170" s="21" t="s">
        <v>1428</v>
      </c>
      <c r="B170" s="11">
        <v>17.4</v>
      </c>
      <c r="C170" s="267">
        <v>8.2</v>
      </c>
      <c r="D170" s="267">
        <v>14.3</v>
      </c>
      <c r="E170" s="267">
        <v>12.4</v>
      </c>
      <c r="F170" s="267">
        <v>9.7</v>
      </c>
      <c r="G170" s="267">
        <v>9.2</v>
      </c>
      <c r="H170" s="267">
        <v>8.2</v>
      </c>
      <c r="I170" s="267">
        <v>7.3</v>
      </c>
      <c r="J170" s="267">
        <v>8.8</v>
      </c>
      <c r="K170" s="267">
        <v>9.5</v>
      </c>
      <c r="L170" s="267">
        <v>7.6</v>
      </c>
      <c r="M170" s="23">
        <v>7</v>
      </c>
      <c r="N170" s="267">
        <v>7.8</v>
      </c>
      <c r="O170" s="267">
        <v>8.1</v>
      </c>
      <c r="P170" s="23">
        <v>7</v>
      </c>
      <c r="Q170" s="23">
        <v>9</v>
      </c>
      <c r="R170" s="267">
        <v>7.9</v>
      </c>
      <c r="S170" s="267">
        <v>8.1</v>
      </c>
      <c r="T170" s="11">
        <v>6.3</v>
      </c>
      <c r="U170" s="19">
        <v>8.7</v>
      </c>
      <c r="V170" s="23">
        <v>9.5</v>
      </c>
      <c r="W170" s="11">
        <v>9.5</v>
      </c>
      <c r="X170" s="7">
        <v>8.6</v>
      </c>
      <c r="Y170" s="7">
        <v>2.7</v>
      </c>
      <c r="Z170" s="7">
        <v>4.3</v>
      </c>
    </row>
    <row r="171" spans="1:26" ht="28.5" customHeight="1">
      <c r="A171" s="21" t="s">
        <v>1429</v>
      </c>
      <c r="B171" s="11">
        <v>62.5</v>
      </c>
      <c r="C171" s="267">
        <v>39.6</v>
      </c>
      <c r="D171" s="267">
        <v>47.3</v>
      </c>
      <c r="E171" s="267">
        <v>39.4</v>
      </c>
      <c r="F171" s="267">
        <v>36.1</v>
      </c>
      <c r="G171" s="23">
        <v>21</v>
      </c>
      <c r="H171" s="267">
        <v>27.1</v>
      </c>
      <c r="I171" s="267">
        <v>21.3</v>
      </c>
      <c r="J171" s="23">
        <v>28</v>
      </c>
      <c r="K171" s="267">
        <v>24.8</v>
      </c>
      <c r="L171" s="267">
        <v>21.8</v>
      </c>
      <c r="M171" s="23">
        <v>22</v>
      </c>
      <c r="N171" s="267">
        <v>20.7</v>
      </c>
      <c r="O171" s="267">
        <v>18.7</v>
      </c>
      <c r="P171" s="267">
        <v>20.2</v>
      </c>
      <c r="Q171" s="267">
        <v>22.5</v>
      </c>
      <c r="R171" s="267">
        <v>31.7</v>
      </c>
      <c r="S171" s="267">
        <v>25.3</v>
      </c>
      <c r="T171" s="11">
        <v>22.5</v>
      </c>
      <c r="U171" s="19">
        <v>26.8</v>
      </c>
      <c r="V171" s="23">
        <v>25.2</v>
      </c>
      <c r="W171" s="11">
        <v>18.9</v>
      </c>
      <c r="X171" s="7">
        <v>17.5</v>
      </c>
      <c r="Y171" s="7">
        <v>18.8</v>
      </c>
      <c r="Z171" s="7">
        <v>23.7</v>
      </c>
    </row>
    <row r="172" spans="1:26" ht="12.75">
      <c r="A172" s="21" t="s">
        <v>1430</v>
      </c>
      <c r="B172" s="11">
        <v>80.1</v>
      </c>
      <c r="C172" s="267">
        <v>56.3</v>
      </c>
      <c r="D172" s="267">
        <v>45.3</v>
      </c>
      <c r="E172" s="267">
        <v>33.5</v>
      </c>
      <c r="F172" s="267">
        <v>23.4</v>
      </c>
      <c r="G172" s="267">
        <v>15.5</v>
      </c>
      <c r="H172" s="267">
        <v>13.6</v>
      </c>
      <c r="I172" s="267">
        <v>11.4</v>
      </c>
      <c r="J172" s="23">
        <v>12</v>
      </c>
      <c r="K172" s="267">
        <v>12.1</v>
      </c>
      <c r="L172" s="23">
        <v>13</v>
      </c>
      <c r="M172" s="267">
        <v>10.4</v>
      </c>
      <c r="N172" s="23">
        <v>9</v>
      </c>
      <c r="O172" s="267">
        <v>9.8</v>
      </c>
      <c r="P172" s="267">
        <v>12.6</v>
      </c>
      <c r="Q172" s="267">
        <v>12.9</v>
      </c>
      <c r="R172" s="267">
        <v>12.3</v>
      </c>
      <c r="S172" s="267">
        <v>8.4</v>
      </c>
      <c r="T172" s="11">
        <v>11.2</v>
      </c>
      <c r="U172" s="19">
        <v>13.4</v>
      </c>
      <c r="V172" s="23">
        <v>8.7</v>
      </c>
      <c r="W172" s="11">
        <v>17.4</v>
      </c>
      <c r="X172" s="7">
        <v>13.2</v>
      </c>
      <c r="Y172" s="7">
        <v>17.4</v>
      </c>
      <c r="Z172" s="18">
        <v>16</v>
      </c>
    </row>
    <row r="173" spans="1:25" ht="39" customHeight="1">
      <c r="A173" s="31" t="s">
        <v>1431</v>
      </c>
      <c r="B173" s="11"/>
      <c r="C173" s="267"/>
      <c r="D173" s="267"/>
      <c r="E173" s="267"/>
      <c r="F173" s="267"/>
      <c r="G173" s="267"/>
      <c r="H173" s="267"/>
      <c r="I173" s="267"/>
      <c r="J173" s="23"/>
      <c r="K173" s="267"/>
      <c r="L173" s="23"/>
      <c r="M173" s="267"/>
      <c r="N173" s="23"/>
      <c r="O173" s="267"/>
      <c r="P173" s="267"/>
      <c r="Q173" s="267"/>
      <c r="R173" s="267"/>
      <c r="S173" s="267"/>
      <c r="T173" s="11"/>
      <c r="U173" s="19"/>
      <c r="V173" s="23"/>
      <c r="W173" s="11"/>
      <c r="X173" s="7"/>
      <c r="Y173" s="7"/>
    </row>
    <row r="174" spans="1:26" ht="52.5" customHeight="1">
      <c r="A174" s="49" t="s">
        <v>1432</v>
      </c>
      <c r="B174" s="7">
        <v>140.8</v>
      </c>
      <c r="C174" s="133">
        <v>139.3</v>
      </c>
      <c r="D174" s="133">
        <v>84.6</v>
      </c>
      <c r="E174" s="133">
        <v>61.1</v>
      </c>
      <c r="F174" s="133">
        <v>62.7</v>
      </c>
      <c r="G174" s="133">
        <v>63.9</v>
      </c>
      <c r="H174" s="133">
        <v>81.7</v>
      </c>
      <c r="I174" s="267">
        <v>42.3</v>
      </c>
      <c r="J174" s="133">
        <v>110.1</v>
      </c>
      <c r="K174" s="133">
        <v>105.6</v>
      </c>
      <c r="L174" s="133">
        <v>138.9</v>
      </c>
      <c r="M174" s="133">
        <v>92.8</v>
      </c>
      <c r="N174" s="133">
        <v>227.1</v>
      </c>
      <c r="O174" s="133">
        <v>202.8</v>
      </c>
      <c r="P174" s="133">
        <v>161.3</v>
      </c>
      <c r="Q174" s="18">
        <v>161</v>
      </c>
      <c r="R174" s="133">
        <v>151.8</v>
      </c>
      <c r="S174" s="133">
        <v>216.2</v>
      </c>
      <c r="T174" s="7">
        <v>154.6</v>
      </c>
      <c r="U174" s="10">
        <v>219.7</v>
      </c>
      <c r="V174" s="18">
        <v>154.9</v>
      </c>
      <c r="W174" s="18">
        <v>587</v>
      </c>
      <c r="X174" s="7">
        <v>210.1</v>
      </c>
      <c r="Y174" s="7">
        <v>84.5</v>
      </c>
      <c r="Z174" s="18">
        <v>222</v>
      </c>
    </row>
    <row r="175" spans="1:26" ht="14.25" customHeight="1">
      <c r="A175" s="49" t="s">
        <v>1433</v>
      </c>
      <c r="B175" s="7"/>
      <c r="C175" s="133"/>
      <c r="D175" s="133"/>
      <c r="E175" s="133"/>
      <c r="F175" s="133"/>
      <c r="G175" s="133"/>
      <c r="H175" s="133"/>
      <c r="I175" s="267"/>
      <c r="J175" s="133"/>
      <c r="K175" s="133"/>
      <c r="L175" s="133"/>
      <c r="M175" s="133"/>
      <c r="N175" s="133"/>
      <c r="O175" s="133"/>
      <c r="P175" s="133"/>
      <c r="Q175" s="18"/>
      <c r="R175" s="133"/>
      <c r="S175" s="133"/>
      <c r="T175" s="7"/>
      <c r="U175" s="10"/>
      <c r="V175" s="18"/>
      <c r="W175" s="18"/>
      <c r="X175" s="7"/>
      <c r="Y175" s="7"/>
      <c r="Z175" s="7"/>
    </row>
    <row r="176" spans="1:26" ht="39.75" customHeight="1">
      <c r="A176" s="173" t="s">
        <v>1434</v>
      </c>
      <c r="B176" s="7">
        <v>30.5</v>
      </c>
      <c r="C176" s="133">
        <v>22.8</v>
      </c>
      <c r="D176" s="18">
        <v>11</v>
      </c>
      <c r="E176" s="133">
        <v>45.4</v>
      </c>
      <c r="F176" s="133">
        <v>13.5</v>
      </c>
      <c r="G176" s="133">
        <v>11.5</v>
      </c>
      <c r="H176" s="133">
        <v>16.2</v>
      </c>
      <c r="I176" s="133">
        <v>20.9</v>
      </c>
      <c r="J176" s="133">
        <v>8.3</v>
      </c>
      <c r="K176" s="133">
        <v>18.2</v>
      </c>
      <c r="L176" s="133">
        <v>34.4</v>
      </c>
      <c r="M176" s="133">
        <v>42.2</v>
      </c>
      <c r="N176" s="133">
        <v>16.2</v>
      </c>
      <c r="O176" s="133">
        <v>30.6</v>
      </c>
      <c r="P176" s="133">
        <v>11.5</v>
      </c>
      <c r="Q176" s="133">
        <v>23.8</v>
      </c>
      <c r="R176" s="133">
        <v>22.7</v>
      </c>
      <c r="S176" s="133">
        <v>38.5</v>
      </c>
      <c r="T176" s="7">
        <v>11.7</v>
      </c>
      <c r="U176" s="10">
        <v>60.4</v>
      </c>
      <c r="V176" s="18">
        <v>10.8</v>
      </c>
      <c r="W176" s="7">
        <v>36.7</v>
      </c>
      <c r="X176" s="7">
        <v>7.2</v>
      </c>
      <c r="Y176" s="7">
        <v>16.1</v>
      </c>
      <c r="Z176" s="7">
        <v>8.9</v>
      </c>
    </row>
    <row r="177" spans="1:26" ht="27" customHeight="1">
      <c r="A177" s="24" t="s">
        <v>1435</v>
      </c>
      <c r="B177" s="7">
        <v>13.9</v>
      </c>
      <c r="C177" s="133">
        <v>8.4</v>
      </c>
      <c r="D177" s="133">
        <v>12.4</v>
      </c>
      <c r="E177" s="133">
        <v>8.4</v>
      </c>
      <c r="F177" s="18">
        <v>3</v>
      </c>
      <c r="G177" s="18">
        <v>3</v>
      </c>
      <c r="H177" s="133">
        <v>1.8</v>
      </c>
      <c r="I177" s="133">
        <v>1.3</v>
      </c>
      <c r="J177" s="133">
        <v>1.8</v>
      </c>
      <c r="K177" s="133">
        <v>0.6</v>
      </c>
      <c r="L177" s="133">
        <v>1.6</v>
      </c>
      <c r="M177" s="133">
        <v>1.4</v>
      </c>
      <c r="N177" s="133">
        <v>3.9</v>
      </c>
      <c r="O177" s="133">
        <v>2.3</v>
      </c>
      <c r="P177" s="133">
        <v>0.3</v>
      </c>
      <c r="Q177" s="133">
        <v>0.7</v>
      </c>
      <c r="R177" s="133">
        <v>1.3</v>
      </c>
      <c r="S177" s="133">
        <v>0.08</v>
      </c>
      <c r="T177" s="7">
        <v>1.9</v>
      </c>
      <c r="U177" s="10">
        <v>1.2</v>
      </c>
      <c r="V177" s="18">
        <v>3.5</v>
      </c>
      <c r="W177" s="18">
        <v>2</v>
      </c>
      <c r="X177" s="7">
        <v>0.3</v>
      </c>
      <c r="Y177" s="7">
        <v>1.4</v>
      </c>
      <c r="Z177" s="7">
        <v>0.5</v>
      </c>
    </row>
    <row r="178" spans="1:26" ht="22.5" customHeight="1">
      <c r="A178" s="423" t="s">
        <v>1436</v>
      </c>
      <c r="B178" s="423"/>
      <c r="C178" s="423"/>
      <c r="D178" s="423"/>
      <c r="E178" s="423"/>
      <c r="F178" s="423"/>
      <c r="G178" s="423"/>
      <c r="H178" s="423"/>
      <c r="I178" s="423"/>
      <c r="J178" s="423"/>
      <c r="K178" s="423"/>
      <c r="L178" s="423"/>
      <c r="M178" s="423"/>
      <c r="N178" s="423"/>
      <c r="O178" s="423"/>
      <c r="P178" s="423"/>
      <c r="Q178" s="423"/>
      <c r="R178" s="423"/>
      <c r="S178" s="423"/>
      <c r="T178" s="423"/>
      <c r="U178" s="423"/>
      <c r="V178" s="423"/>
      <c r="W178" s="423"/>
      <c r="X178" s="423"/>
      <c r="Y178" s="423"/>
      <c r="Z178" s="423"/>
    </row>
    <row r="179" spans="1:26" ht="18.75" customHeight="1">
      <c r="A179" s="423" t="s">
        <v>324</v>
      </c>
      <c r="B179" s="423"/>
      <c r="C179" s="423"/>
      <c r="D179" s="423"/>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23"/>
    </row>
  </sheetData>
  <sheetProtection selectLockedCells="1" selectUnlockedCells="1"/>
  <mergeCells count="11">
    <mergeCell ref="A178:Z178"/>
    <mergeCell ref="A179:Z179"/>
    <mergeCell ref="A1:Z1"/>
    <mergeCell ref="A3:Z3"/>
    <mergeCell ref="A30:Z30"/>
    <mergeCell ref="A31:Z31"/>
    <mergeCell ref="A32:Z32"/>
    <mergeCell ref="A33:Z33"/>
    <mergeCell ref="A34:Z34"/>
    <mergeCell ref="A35:Z35"/>
    <mergeCell ref="A36:Z36"/>
  </mergeCells>
  <printOptions/>
  <pageMargins left="0.75" right="0.75" top="1" bottom="1" header="0.5118055555555555" footer="0.5118055555555555"/>
  <pageSetup horizontalDpi="300" verticalDpi="300" orientation="portrait" paperSize="9"/>
  <ignoredErrors>
    <ignoredError sqref="V21:V29 W41" numberStoredAsText="1"/>
  </ignoredErrors>
</worksheet>
</file>

<file path=xl/worksheets/sheet17.xml><?xml version="1.0" encoding="utf-8"?>
<worksheet xmlns="http://schemas.openxmlformats.org/spreadsheetml/2006/main" xmlns:r="http://schemas.openxmlformats.org/officeDocument/2006/relationships">
  <dimension ref="A1:AR80"/>
  <sheetViews>
    <sheetView zoomScalePageLayoutView="0" workbookViewId="0" topLeftCell="A1">
      <pane xSplit="1" ySplit="3" topLeftCell="G4" activePane="bottomRight" state="frozen"/>
      <selection pane="topLeft" activeCell="A1" sqref="A1"/>
      <selection pane="topRight" activeCell="H1" sqref="H1"/>
      <selection pane="bottomLeft" activeCell="A4" sqref="A4"/>
      <selection pane="bottomRight" activeCell="A1" sqref="A1:Z1"/>
    </sheetView>
  </sheetViews>
  <sheetFormatPr defaultColWidth="9.00390625" defaultRowHeight="12.75"/>
  <cols>
    <col min="1" max="1" width="33.00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1437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2.75">
      <c r="A4" s="119" t="s">
        <v>1438</v>
      </c>
    </row>
    <row r="5" spans="1:26" ht="25.5">
      <c r="A5" s="31" t="s">
        <v>1439</v>
      </c>
      <c r="B5" s="7">
        <v>18307.8</v>
      </c>
      <c r="C5" s="151">
        <v>15736.3</v>
      </c>
      <c r="D5" s="278">
        <v>12752</v>
      </c>
      <c r="E5" s="278">
        <v>9940</v>
      </c>
      <c r="F5" s="151">
        <v>8813.7</v>
      </c>
      <c r="G5" s="151">
        <v>8166.2</v>
      </c>
      <c r="H5" s="151">
        <v>7482.5</v>
      </c>
      <c r="I5" s="151">
        <v>7078.2</v>
      </c>
      <c r="J5" s="151">
        <v>7381.5</v>
      </c>
      <c r="K5" s="151">
        <v>7907.1</v>
      </c>
      <c r="L5" s="151">
        <v>8200.3</v>
      </c>
      <c r="M5" s="151">
        <v>8487.5</v>
      </c>
      <c r="N5" s="151">
        <v>8767.8</v>
      </c>
      <c r="O5" s="151">
        <v>8978.3</v>
      </c>
      <c r="P5" s="151">
        <v>9167.1</v>
      </c>
      <c r="Q5" s="151">
        <v>9300.7</v>
      </c>
      <c r="R5" s="151">
        <v>9450.6</v>
      </c>
      <c r="S5" s="151">
        <v>9451.1</v>
      </c>
      <c r="T5" s="151">
        <f>SUM(T7:T14)</f>
        <v>7469.499999999999</v>
      </c>
      <c r="U5" s="151">
        <f>SUM(U7:U14)</f>
        <v>7750.4</v>
      </c>
      <c r="V5" s="7">
        <v>8337.2</v>
      </c>
      <c r="W5" s="7">
        <v>8519.2</v>
      </c>
      <c r="X5" s="7">
        <v>8264.5</v>
      </c>
      <c r="Y5" s="7">
        <v>8006.4</v>
      </c>
      <c r="Z5" s="18">
        <v>7582</v>
      </c>
    </row>
    <row r="6" spans="1:26" ht="12.75">
      <c r="A6" s="39" t="s">
        <v>334</v>
      </c>
      <c r="B6" s="7"/>
      <c r="C6" s="151"/>
      <c r="D6" s="151"/>
      <c r="E6" s="151"/>
      <c r="F6" s="151"/>
      <c r="G6" s="151"/>
      <c r="H6" s="151"/>
      <c r="I6" s="151"/>
      <c r="J6" s="151"/>
      <c r="K6" s="151"/>
      <c r="L6" s="151"/>
      <c r="M6" s="151"/>
      <c r="N6" s="151"/>
      <c r="O6" s="151"/>
      <c r="P6" s="151"/>
      <c r="Q6" s="151"/>
      <c r="R6" s="151"/>
      <c r="S6" s="151"/>
      <c r="T6" s="151"/>
      <c r="U6" s="151"/>
      <c r="W6" s="48"/>
      <c r="X6" s="48"/>
      <c r="Y6" s="48"/>
      <c r="Z6" s="7"/>
    </row>
    <row r="7" spans="1:26" ht="12.75">
      <c r="A7" s="25" t="s">
        <v>1440</v>
      </c>
      <c r="B7" s="7">
        <v>1957.3</v>
      </c>
      <c r="C7" s="151">
        <v>1640.1</v>
      </c>
      <c r="D7" s="151">
        <v>1347.8</v>
      </c>
      <c r="E7" s="151">
        <v>1058.2</v>
      </c>
      <c r="F7" s="278">
        <v>1028</v>
      </c>
      <c r="G7" s="278">
        <v>911.5</v>
      </c>
      <c r="H7" s="151">
        <v>887.2</v>
      </c>
      <c r="I7" s="151">
        <v>834.8</v>
      </c>
      <c r="J7" s="151">
        <v>947.4</v>
      </c>
      <c r="K7" s="151">
        <v>1046.8</v>
      </c>
      <c r="L7" s="151">
        <v>1057.5</v>
      </c>
      <c r="M7" s="151">
        <v>1083.7</v>
      </c>
      <c r="N7" s="151">
        <v>1160.9</v>
      </c>
      <c r="O7" s="151">
        <v>1221.2</v>
      </c>
      <c r="P7" s="151">
        <v>1273.3</v>
      </c>
      <c r="Q7" s="151">
        <v>1311.6</v>
      </c>
      <c r="R7" s="151">
        <v>1344.6</v>
      </c>
      <c r="S7" s="151">
        <v>1304.4</v>
      </c>
      <c r="T7" s="151">
        <v>1108.8</v>
      </c>
      <c r="U7" s="18">
        <v>1312</v>
      </c>
      <c r="V7" s="18">
        <v>1381.7</v>
      </c>
      <c r="W7" s="7">
        <v>1421.1</v>
      </c>
      <c r="X7" s="7">
        <v>1381.2</v>
      </c>
      <c r="Y7" s="7">
        <v>1375.4</v>
      </c>
      <c r="Z7" s="18">
        <v>1329</v>
      </c>
    </row>
    <row r="8" spans="1:26" ht="12.75">
      <c r="A8" s="25" t="s">
        <v>1441</v>
      </c>
      <c r="B8" s="7">
        <v>14688.3</v>
      </c>
      <c r="C8" s="278">
        <v>12750</v>
      </c>
      <c r="D8" s="151">
        <v>10224.6</v>
      </c>
      <c r="E8" s="151">
        <v>7845.3</v>
      </c>
      <c r="F8" s="151">
        <v>6786.4</v>
      </c>
      <c r="G8" s="151">
        <v>6305</v>
      </c>
      <c r="H8" s="151">
        <v>5647.6</v>
      </c>
      <c r="I8" s="151">
        <v>5307.8</v>
      </c>
      <c r="J8" s="151">
        <v>5491.1</v>
      </c>
      <c r="K8" s="151">
        <v>5878.4</v>
      </c>
      <c r="L8" s="151">
        <v>6125.3</v>
      </c>
      <c r="M8" s="151">
        <v>6347.7</v>
      </c>
      <c r="N8" s="151">
        <v>6468.1</v>
      </c>
      <c r="O8" s="151">
        <v>6567.8</v>
      </c>
      <c r="P8" s="151">
        <v>6684.6</v>
      </c>
      <c r="Q8" s="151">
        <v>6753.3</v>
      </c>
      <c r="R8" s="151">
        <v>6861.4</v>
      </c>
      <c r="S8" s="151">
        <v>6893.1</v>
      </c>
      <c r="T8" s="7">
        <v>5240.5</v>
      </c>
      <c r="U8" s="151">
        <v>5236.4</v>
      </c>
      <c r="V8" s="7">
        <v>5663.1</v>
      </c>
      <c r="W8" s="7">
        <v>5841.6</v>
      </c>
      <c r="X8" s="7">
        <v>5635.3</v>
      </c>
      <c r="Y8" s="7">
        <v>5416.7</v>
      </c>
      <c r="Z8" s="18">
        <v>5040.6</v>
      </c>
    </row>
    <row r="9" spans="1:26" ht="12.75">
      <c r="A9" s="25" t="s">
        <v>1442</v>
      </c>
      <c r="B9" s="7">
        <v>545.7</v>
      </c>
      <c r="C9" s="279">
        <v>523.4</v>
      </c>
      <c r="D9" s="279">
        <v>511.6</v>
      </c>
      <c r="E9" s="279">
        <v>482.9</v>
      </c>
      <c r="F9" s="279">
        <v>473.8</v>
      </c>
      <c r="G9" s="279">
        <v>481.5</v>
      </c>
      <c r="H9" s="279">
        <v>480</v>
      </c>
      <c r="I9" s="279">
        <v>487</v>
      </c>
      <c r="J9" s="279">
        <v>498.9</v>
      </c>
      <c r="K9" s="279">
        <v>511.2</v>
      </c>
      <c r="L9" s="279">
        <v>508.8</v>
      </c>
      <c r="M9" s="279">
        <v>513.8</v>
      </c>
      <c r="N9" s="279">
        <v>544.5</v>
      </c>
      <c r="O9" s="279">
        <v>555.1</v>
      </c>
      <c r="P9" s="279">
        <v>565.8</v>
      </c>
      <c r="Q9" s="279">
        <v>581.1</v>
      </c>
      <c r="R9" s="279">
        <v>571.6</v>
      </c>
      <c r="S9" s="279">
        <v>578.6</v>
      </c>
      <c r="T9" s="279">
        <v>480</v>
      </c>
      <c r="U9" s="151">
        <v>536.6</v>
      </c>
      <c r="V9" s="7">
        <v>555.1</v>
      </c>
      <c r="W9" s="7">
        <v>541.1</v>
      </c>
      <c r="X9" s="7">
        <v>537.5</v>
      </c>
      <c r="Y9" s="18">
        <v>512</v>
      </c>
      <c r="Z9" s="18">
        <v>493</v>
      </c>
    </row>
    <row r="10" spans="1:26" ht="12.75">
      <c r="A10" s="25" t="s">
        <v>1443</v>
      </c>
      <c r="B10" s="7">
        <v>441.4</v>
      </c>
      <c r="C10" s="279">
        <v>382.8</v>
      </c>
      <c r="D10" s="279">
        <v>335.4</v>
      </c>
      <c r="E10" s="279">
        <v>299.5</v>
      </c>
      <c r="F10" s="279">
        <v>287.9</v>
      </c>
      <c r="G10" s="279">
        <v>281.5</v>
      </c>
      <c r="H10" s="279">
        <v>283.8</v>
      </c>
      <c r="I10" s="279">
        <v>282</v>
      </c>
      <c r="J10" s="279">
        <v>282.1</v>
      </c>
      <c r="K10" s="279">
        <v>294.6</v>
      </c>
      <c r="L10" s="279">
        <v>319.7</v>
      </c>
      <c r="M10" s="279">
        <v>359.8</v>
      </c>
      <c r="N10" s="279">
        <v>404.3</v>
      </c>
      <c r="O10" s="279">
        <v>441.5</v>
      </c>
      <c r="P10" s="279">
        <v>454.1</v>
      </c>
      <c r="Q10" s="279">
        <v>460.8</v>
      </c>
      <c r="R10" s="279">
        <v>461.8</v>
      </c>
      <c r="S10" s="279">
        <v>456.4</v>
      </c>
      <c r="T10" s="7">
        <v>474.4</v>
      </c>
      <c r="U10" s="151">
        <v>491.7</v>
      </c>
      <c r="V10" s="7">
        <v>543.8</v>
      </c>
      <c r="W10" s="7">
        <v>523.4</v>
      </c>
      <c r="X10" s="7">
        <v>524.6</v>
      </c>
      <c r="Y10" s="7">
        <v>532.1</v>
      </c>
      <c r="Z10" s="18">
        <v>543.3</v>
      </c>
    </row>
    <row r="11" spans="1:26" ht="12.75">
      <c r="A11" s="25" t="s">
        <v>1444</v>
      </c>
      <c r="B11" s="7">
        <v>55.1</v>
      </c>
      <c r="C11" s="279">
        <v>40.5</v>
      </c>
      <c r="D11" s="279">
        <v>26.1</v>
      </c>
      <c r="E11" s="279">
        <v>18.3</v>
      </c>
      <c r="F11" s="279">
        <v>20.9</v>
      </c>
      <c r="G11" s="279">
        <v>20.4</v>
      </c>
      <c r="H11" s="279">
        <v>22.1</v>
      </c>
      <c r="I11" s="279">
        <v>20.9</v>
      </c>
      <c r="J11" s="279">
        <v>20.9</v>
      </c>
      <c r="K11" s="279">
        <v>23.1</v>
      </c>
      <c r="L11" s="279">
        <v>24.9</v>
      </c>
      <c r="M11" s="279">
        <v>25.7</v>
      </c>
      <c r="N11" s="279">
        <v>27.6</v>
      </c>
      <c r="O11" s="279">
        <v>27.6</v>
      </c>
      <c r="P11" s="279">
        <v>28.2</v>
      </c>
      <c r="Q11" s="279">
        <v>28.4</v>
      </c>
      <c r="R11" s="279">
        <v>28.7</v>
      </c>
      <c r="S11" s="279">
        <v>31.6</v>
      </c>
      <c r="T11" s="7">
        <v>30.6</v>
      </c>
      <c r="U11" s="151">
        <v>33.2</v>
      </c>
      <c r="V11" s="18">
        <v>32</v>
      </c>
      <c r="W11" s="18">
        <v>32</v>
      </c>
      <c r="X11" s="7">
        <v>33.1</v>
      </c>
      <c r="Y11" s="18">
        <v>34</v>
      </c>
      <c r="Z11" s="18">
        <v>34.7</v>
      </c>
    </row>
    <row r="12" spans="1:26" ht="12" customHeight="1">
      <c r="A12" s="25" t="s">
        <v>1390</v>
      </c>
      <c r="B12" s="7">
        <v>103.5</v>
      </c>
      <c r="C12" s="279">
        <v>90.6</v>
      </c>
      <c r="D12" s="279">
        <v>85.3</v>
      </c>
      <c r="E12" s="279">
        <v>74.7</v>
      </c>
      <c r="F12" s="279">
        <v>71.1</v>
      </c>
      <c r="G12" s="279">
        <v>59.4</v>
      </c>
      <c r="H12" s="279">
        <v>54.3</v>
      </c>
      <c r="I12" s="279">
        <v>41.2</v>
      </c>
      <c r="J12" s="279">
        <v>37.6</v>
      </c>
      <c r="K12" s="279">
        <v>35.4</v>
      </c>
      <c r="L12" s="279">
        <v>33.8</v>
      </c>
      <c r="M12" s="279">
        <v>37.3</v>
      </c>
      <c r="N12" s="279">
        <v>35.7</v>
      </c>
      <c r="O12" s="279">
        <v>29.1</v>
      </c>
      <c r="P12" s="279">
        <v>26</v>
      </c>
      <c r="Q12" s="279">
        <v>25.4</v>
      </c>
      <c r="R12" s="279">
        <v>28.1</v>
      </c>
      <c r="S12" s="279">
        <v>35.2</v>
      </c>
      <c r="T12" s="7">
        <v>37.4</v>
      </c>
      <c r="U12" s="278">
        <v>37</v>
      </c>
      <c r="V12" s="18">
        <v>34</v>
      </c>
      <c r="W12" s="10">
        <v>18.3</v>
      </c>
      <c r="X12" s="7">
        <v>16.7</v>
      </c>
      <c r="Y12" s="7">
        <v>15.8</v>
      </c>
      <c r="Z12" s="58">
        <v>18.8</v>
      </c>
    </row>
    <row r="13" spans="1:26" ht="14.25" customHeight="1">
      <c r="A13" s="25" t="s">
        <v>1391</v>
      </c>
      <c r="B13" s="7">
        <v>514.3</v>
      </c>
      <c r="C13" s="279">
        <v>307.5</v>
      </c>
      <c r="D13" s="279">
        <v>220.3</v>
      </c>
      <c r="E13" s="279">
        <v>160.4</v>
      </c>
      <c r="F13" s="279">
        <v>144.9</v>
      </c>
      <c r="G13" s="279">
        <v>106.1</v>
      </c>
      <c r="H13" s="279">
        <v>106.7</v>
      </c>
      <c r="I13" s="279">
        <v>104</v>
      </c>
      <c r="J13" s="279">
        <v>102.8</v>
      </c>
      <c r="K13" s="279">
        <v>116.8</v>
      </c>
      <c r="L13" s="279">
        <v>129.5</v>
      </c>
      <c r="M13" s="279">
        <v>118.7</v>
      </c>
      <c r="N13" s="279">
        <v>125.8</v>
      </c>
      <c r="O13" s="279">
        <v>135</v>
      </c>
      <c r="P13" s="279">
        <v>134.2</v>
      </c>
      <c r="Q13" s="279">
        <v>139.2</v>
      </c>
      <c r="R13" s="279">
        <v>153.4</v>
      </c>
      <c r="S13" s="279">
        <v>150.8</v>
      </c>
      <c r="T13" s="7">
        <v>96.9</v>
      </c>
      <c r="U13" s="151">
        <v>102.4</v>
      </c>
      <c r="V13" s="7">
        <v>126.2</v>
      </c>
      <c r="W13" s="10">
        <v>140.5</v>
      </c>
      <c r="X13" s="7">
        <v>134.9</v>
      </c>
      <c r="Y13" s="7">
        <v>119.1</v>
      </c>
      <c r="Z13" s="58">
        <v>121.4</v>
      </c>
    </row>
    <row r="14" spans="1:26" ht="28.5" customHeight="1">
      <c r="A14" s="25" t="s">
        <v>1445</v>
      </c>
      <c r="B14" s="7">
        <v>2.2</v>
      </c>
      <c r="C14" s="279">
        <v>1.4</v>
      </c>
      <c r="D14" s="279">
        <v>0.9</v>
      </c>
      <c r="E14" s="279">
        <v>0.7</v>
      </c>
      <c r="F14" s="279">
        <v>0.6</v>
      </c>
      <c r="G14" s="279">
        <v>0.8</v>
      </c>
      <c r="H14" s="279">
        <v>0.8</v>
      </c>
      <c r="I14" s="279">
        <v>0.6</v>
      </c>
      <c r="J14" s="279">
        <v>0.7</v>
      </c>
      <c r="K14" s="279">
        <v>0.8</v>
      </c>
      <c r="L14" s="279">
        <v>0.9</v>
      </c>
      <c r="M14" s="279">
        <v>0.9</v>
      </c>
      <c r="N14" s="279">
        <v>0.8</v>
      </c>
      <c r="O14" s="279">
        <v>0.9</v>
      </c>
      <c r="P14" s="279">
        <v>0.8</v>
      </c>
      <c r="Q14" s="279">
        <v>0.9</v>
      </c>
      <c r="R14" s="279">
        <v>1</v>
      </c>
      <c r="S14" s="279">
        <v>1</v>
      </c>
      <c r="T14" s="7">
        <v>0.9</v>
      </c>
      <c r="U14" s="151">
        <v>1.1</v>
      </c>
      <c r="V14" s="7">
        <v>1.2</v>
      </c>
      <c r="W14" s="7">
        <v>1.2</v>
      </c>
      <c r="X14" s="7">
        <v>1.2</v>
      </c>
      <c r="Y14" s="7">
        <v>1.3</v>
      </c>
      <c r="Z14" s="18">
        <v>1.2</v>
      </c>
    </row>
    <row r="15" spans="1:26" ht="25.5">
      <c r="A15" s="31" t="s">
        <v>1446</v>
      </c>
      <c r="B15" s="7">
        <f>SUM(B17:B24)</f>
        <v>5692.999999999999</v>
      </c>
      <c r="C15" s="58">
        <v>4913.2</v>
      </c>
      <c r="D15" s="58">
        <v>4316.1</v>
      </c>
      <c r="E15" s="58">
        <v>3724</v>
      </c>
      <c r="F15" s="58">
        <v>3687.3</v>
      </c>
      <c r="G15" s="58">
        <v>3519.8</v>
      </c>
      <c r="H15" s="58">
        <v>3384.2</v>
      </c>
      <c r="I15" s="58">
        <v>3267.4</v>
      </c>
      <c r="J15" s="58">
        <v>3461.1</v>
      </c>
      <c r="K15" s="58">
        <v>3638.1</v>
      </c>
      <c r="L15" s="58">
        <v>3753.6</v>
      </c>
      <c r="M15" s="58">
        <v>3976.3</v>
      </c>
      <c r="N15" s="58">
        <v>4282.5</v>
      </c>
      <c r="O15" s="58">
        <v>4558.2</v>
      </c>
      <c r="P15" s="58">
        <v>4675.5</v>
      </c>
      <c r="Q15" s="58">
        <v>4799.7</v>
      </c>
      <c r="R15" s="58">
        <v>4915.2</v>
      </c>
      <c r="S15" s="58">
        <v>4948.3</v>
      </c>
      <c r="T15" s="7">
        <f>SUM(T17:T24)</f>
        <v>4446.3</v>
      </c>
      <c r="U15" s="151">
        <f>SUM(U17:U24)</f>
        <v>4751.6</v>
      </c>
      <c r="V15" s="7">
        <v>4914.5</v>
      </c>
      <c r="W15" s="7">
        <v>5055.7</v>
      </c>
      <c r="X15" s="7">
        <v>5083.6</v>
      </c>
      <c r="Y15" s="18">
        <v>5080</v>
      </c>
      <c r="Z15" s="7">
        <v>5093.4</v>
      </c>
    </row>
    <row r="16" spans="1:26" ht="12.75">
      <c r="A16" s="39" t="s">
        <v>334</v>
      </c>
      <c r="B16" s="7"/>
      <c r="C16" s="58"/>
      <c r="D16" s="58"/>
      <c r="E16" s="58"/>
      <c r="F16" s="58"/>
      <c r="G16" s="58"/>
      <c r="H16" s="58"/>
      <c r="I16" s="58"/>
      <c r="J16" s="58"/>
      <c r="K16" s="58"/>
      <c r="L16" s="58"/>
      <c r="M16" s="58"/>
      <c r="N16" s="58"/>
      <c r="O16" s="58"/>
      <c r="P16" s="58"/>
      <c r="Q16" s="58"/>
      <c r="R16" s="58"/>
      <c r="S16" s="58"/>
      <c r="T16" s="7"/>
      <c r="U16" s="151"/>
      <c r="V16" s="7"/>
      <c r="W16" s="48"/>
      <c r="X16" s="35"/>
      <c r="Y16" s="7"/>
      <c r="Z16" s="7"/>
    </row>
    <row r="17" spans="1:26" ht="12.75">
      <c r="A17" s="25" t="s">
        <v>1440</v>
      </c>
      <c r="B17" s="7">
        <v>2325.9</v>
      </c>
      <c r="C17" s="58">
        <v>1967.1</v>
      </c>
      <c r="D17" s="58">
        <v>1607.7</v>
      </c>
      <c r="E17" s="58">
        <v>1195.5</v>
      </c>
      <c r="F17" s="58">
        <v>1213.7</v>
      </c>
      <c r="G17" s="58">
        <v>1131.3</v>
      </c>
      <c r="H17" s="58">
        <v>1100.3</v>
      </c>
      <c r="I17" s="58">
        <v>1019.5</v>
      </c>
      <c r="J17" s="58">
        <v>1204.5</v>
      </c>
      <c r="K17" s="58">
        <v>1373.2</v>
      </c>
      <c r="L17" s="58">
        <v>1433.6</v>
      </c>
      <c r="M17" s="58">
        <v>1510.2</v>
      </c>
      <c r="N17" s="58">
        <v>1668.9</v>
      </c>
      <c r="O17" s="58">
        <v>1801.6</v>
      </c>
      <c r="P17" s="58">
        <v>1858.1</v>
      </c>
      <c r="Q17" s="58">
        <v>1950.8</v>
      </c>
      <c r="R17" s="58">
        <v>2090.3</v>
      </c>
      <c r="S17" s="58">
        <v>2116.2</v>
      </c>
      <c r="T17" s="7">
        <v>1865.3</v>
      </c>
      <c r="U17" s="151">
        <v>2011.3</v>
      </c>
      <c r="V17" s="7">
        <v>2127.8</v>
      </c>
      <c r="W17" s="7">
        <v>2222.4</v>
      </c>
      <c r="X17" s="7">
        <v>2196.2</v>
      </c>
      <c r="Y17" s="7">
        <v>2300.5</v>
      </c>
      <c r="Z17" s="7">
        <v>2305.9</v>
      </c>
    </row>
    <row r="18" spans="1:26" ht="12.75">
      <c r="A18" s="25" t="s">
        <v>1441</v>
      </c>
      <c r="B18" s="7">
        <v>300.2</v>
      </c>
      <c r="C18" s="58">
        <v>257.2</v>
      </c>
      <c r="D18" s="58">
        <v>207.2</v>
      </c>
      <c r="E18" s="58">
        <v>182</v>
      </c>
      <c r="F18" s="58">
        <v>156.5</v>
      </c>
      <c r="G18" s="58">
        <v>147</v>
      </c>
      <c r="H18" s="58">
        <v>137.1</v>
      </c>
      <c r="I18" s="58">
        <v>125.8</v>
      </c>
      <c r="J18" s="58">
        <v>140</v>
      </c>
      <c r="K18" s="58">
        <v>152.7</v>
      </c>
      <c r="L18" s="58">
        <v>159.9</v>
      </c>
      <c r="M18" s="58">
        <v>167.2</v>
      </c>
      <c r="N18" s="58">
        <v>173.1</v>
      </c>
      <c r="O18" s="58">
        <v>182.1</v>
      </c>
      <c r="P18" s="58">
        <v>193.6</v>
      </c>
      <c r="Q18" s="58">
        <v>198.8</v>
      </c>
      <c r="R18" s="58">
        <v>205.8</v>
      </c>
      <c r="S18" s="58">
        <v>216.3</v>
      </c>
      <c r="T18" s="7">
        <v>180.1</v>
      </c>
      <c r="U18" s="151">
        <v>199.3</v>
      </c>
      <c r="V18" s="7">
        <v>222.8</v>
      </c>
      <c r="W18" s="7">
        <v>248.9</v>
      </c>
      <c r="X18" s="7">
        <v>250.1</v>
      </c>
      <c r="Y18" s="7">
        <v>246.8</v>
      </c>
      <c r="Z18" s="7">
        <v>232.5</v>
      </c>
    </row>
    <row r="19" spans="1:26" ht="12.75">
      <c r="A19" s="25" t="s">
        <v>1442</v>
      </c>
      <c r="B19" s="7">
        <v>1353.1</v>
      </c>
      <c r="C19" s="58">
        <v>1306.4</v>
      </c>
      <c r="D19" s="58">
        <v>1269.9</v>
      </c>
      <c r="E19" s="58">
        <v>1257.4</v>
      </c>
      <c r="F19" s="58">
        <v>1230.6</v>
      </c>
      <c r="G19" s="58">
        <v>1247.4</v>
      </c>
      <c r="H19" s="58">
        <v>1165.4</v>
      </c>
      <c r="I19" s="58">
        <v>1197</v>
      </c>
      <c r="J19" s="58">
        <v>1194.3</v>
      </c>
      <c r="K19" s="58">
        <v>1171.5</v>
      </c>
      <c r="L19" s="58">
        <v>1164.4</v>
      </c>
      <c r="M19" s="58">
        <v>1203.4</v>
      </c>
      <c r="N19" s="58">
        <v>1269.9</v>
      </c>
      <c r="O19" s="58">
        <v>1297</v>
      </c>
      <c r="P19" s="58">
        <v>1317.2</v>
      </c>
      <c r="Q19" s="58">
        <v>1345</v>
      </c>
      <c r="R19" s="58">
        <v>1323.6</v>
      </c>
      <c r="S19" s="58">
        <v>1351.2</v>
      </c>
      <c r="T19" s="7">
        <v>1123.4</v>
      </c>
      <c r="U19" s="151">
        <v>1259.1</v>
      </c>
      <c r="V19" s="7">
        <v>1301.8</v>
      </c>
      <c r="W19" s="7">
        <v>1265.5</v>
      </c>
      <c r="X19" s="7">
        <v>1288.7</v>
      </c>
      <c r="Y19" s="7">
        <v>1202.7</v>
      </c>
      <c r="Z19" s="7">
        <v>1175.6</v>
      </c>
    </row>
    <row r="20" spans="1:26" ht="12.75">
      <c r="A20" s="25" t="s">
        <v>1443</v>
      </c>
      <c r="B20" s="7">
        <v>1012.5</v>
      </c>
      <c r="C20" s="58">
        <v>811.5</v>
      </c>
      <c r="D20" s="58">
        <v>733.1</v>
      </c>
      <c r="E20" s="58">
        <v>666.6</v>
      </c>
      <c r="F20" s="58">
        <v>649.8</v>
      </c>
      <c r="G20" s="58">
        <v>645.5</v>
      </c>
      <c r="H20" s="58">
        <v>656.1</v>
      </c>
      <c r="I20" s="58">
        <v>669.6</v>
      </c>
      <c r="J20" s="58">
        <v>685.4</v>
      </c>
      <c r="K20" s="58">
        <v>717.9</v>
      </c>
      <c r="L20" s="58">
        <v>769.3</v>
      </c>
      <c r="M20" s="58">
        <v>866.7</v>
      </c>
      <c r="N20" s="58">
        <v>970.9</v>
      </c>
      <c r="O20" s="58">
        <v>1083.4</v>
      </c>
      <c r="P20" s="58">
        <v>1123.1</v>
      </c>
      <c r="Q20" s="58">
        <v>1119.3</v>
      </c>
      <c r="R20" s="58">
        <v>1106.2</v>
      </c>
      <c r="S20" s="58">
        <v>1077.1</v>
      </c>
      <c r="T20" s="7">
        <v>1087.2</v>
      </c>
      <c r="U20" s="151">
        <v>1084.4</v>
      </c>
      <c r="V20" s="7">
        <v>1082.6</v>
      </c>
      <c r="W20" s="7">
        <v>1151.9</v>
      </c>
      <c r="X20" s="7">
        <v>1182.3</v>
      </c>
      <c r="Y20" s="18">
        <v>1178</v>
      </c>
      <c r="Z20" s="7">
        <v>1226.4</v>
      </c>
    </row>
    <row r="21" spans="1:26" ht="12.75">
      <c r="A21" s="25" t="s">
        <v>1444</v>
      </c>
      <c r="B21" s="7">
        <v>38.9</v>
      </c>
      <c r="C21" s="58">
        <v>27.9</v>
      </c>
      <c r="D21" s="58">
        <v>16.3</v>
      </c>
      <c r="E21" s="58">
        <v>11.6</v>
      </c>
      <c r="F21" s="58">
        <v>18.7</v>
      </c>
      <c r="G21" s="58">
        <v>20.1</v>
      </c>
      <c r="H21" s="58">
        <v>22.5</v>
      </c>
      <c r="I21" s="58">
        <v>21.3</v>
      </c>
      <c r="J21" s="58">
        <v>24.1</v>
      </c>
      <c r="K21" s="58">
        <v>27.1</v>
      </c>
      <c r="L21" s="58">
        <v>27.8</v>
      </c>
      <c r="M21" s="58">
        <v>29.7</v>
      </c>
      <c r="N21" s="58">
        <v>31.7</v>
      </c>
      <c r="O21" s="58">
        <v>32.8</v>
      </c>
      <c r="P21" s="58">
        <v>33.2</v>
      </c>
      <c r="Q21" s="58">
        <v>34.6</v>
      </c>
      <c r="R21" s="58">
        <v>34.7</v>
      </c>
      <c r="S21" s="58">
        <v>35.8</v>
      </c>
      <c r="T21" s="7">
        <v>35.6</v>
      </c>
      <c r="U21" s="151">
        <v>38.5</v>
      </c>
      <c r="V21" s="7">
        <v>37.6</v>
      </c>
      <c r="W21" s="7">
        <v>35.8</v>
      </c>
      <c r="X21" s="7">
        <v>41.7</v>
      </c>
      <c r="Y21" s="7">
        <v>42.4</v>
      </c>
      <c r="Z21" s="7">
        <v>42.1</v>
      </c>
    </row>
    <row r="22" spans="1:26" ht="13.5" customHeight="1">
      <c r="A22" s="25" t="s">
        <v>1390</v>
      </c>
      <c r="B22" s="7">
        <v>464.2</v>
      </c>
      <c r="C22" s="58">
        <v>405.5</v>
      </c>
      <c r="D22" s="58">
        <v>374.6</v>
      </c>
      <c r="E22" s="58">
        <v>319.9</v>
      </c>
      <c r="F22" s="58">
        <v>325.6</v>
      </c>
      <c r="G22" s="58">
        <v>253.3</v>
      </c>
      <c r="H22" s="58">
        <v>222.9</v>
      </c>
      <c r="I22" s="58">
        <v>163.6</v>
      </c>
      <c r="J22" s="58">
        <v>144.4</v>
      </c>
      <c r="K22" s="58">
        <v>122.2</v>
      </c>
      <c r="L22" s="58">
        <v>113</v>
      </c>
      <c r="M22" s="58">
        <v>112.3</v>
      </c>
      <c r="N22" s="58">
        <v>84.5</v>
      </c>
      <c r="O22" s="58">
        <v>65.8</v>
      </c>
      <c r="P22" s="58">
        <v>60.3</v>
      </c>
      <c r="Q22" s="58">
        <v>61.6</v>
      </c>
      <c r="R22" s="58">
        <v>65</v>
      </c>
      <c r="S22" s="58">
        <v>84.4</v>
      </c>
      <c r="T22" s="7">
        <v>98.4</v>
      </c>
      <c r="U22" s="151">
        <v>100.3</v>
      </c>
      <c r="V22" s="7">
        <v>77.8</v>
      </c>
      <c r="W22" s="10">
        <v>45.3</v>
      </c>
      <c r="X22" s="7">
        <v>39.5</v>
      </c>
      <c r="Y22" s="7">
        <v>32.1</v>
      </c>
      <c r="Z22" s="10">
        <v>41.7</v>
      </c>
    </row>
    <row r="23" spans="1:26" ht="15" customHeight="1">
      <c r="A23" s="25" t="s">
        <v>1391</v>
      </c>
      <c r="B23" s="7">
        <v>195.8</v>
      </c>
      <c r="C23" s="58">
        <v>135.8</v>
      </c>
      <c r="D23" s="58">
        <v>105.5</v>
      </c>
      <c r="E23" s="58">
        <v>89.7</v>
      </c>
      <c r="F23" s="58">
        <v>90.9</v>
      </c>
      <c r="G23" s="58">
        <v>73.2</v>
      </c>
      <c r="H23" s="58">
        <v>77.4</v>
      </c>
      <c r="I23" s="58">
        <v>68.7</v>
      </c>
      <c r="J23" s="58">
        <v>66</v>
      </c>
      <c r="K23" s="58">
        <v>71</v>
      </c>
      <c r="L23" s="58">
        <v>82.9</v>
      </c>
      <c r="M23" s="58">
        <v>84.1</v>
      </c>
      <c r="N23" s="58">
        <v>80.8</v>
      </c>
      <c r="O23" s="58">
        <v>92.5</v>
      </c>
      <c r="P23" s="58">
        <v>87.2</v>
      </c>
      <c r="Q23" s="58">
        <v>86.7</v>
      </c>
      <c r="R23" s="58">
        <v>86</v>
      </c>
      <c r="S23" s="58">
        <v>63.7</v>
      </c>
      <c r="T23" s="7">
        <v>52.7</v>
      </c>
      <c r="U23" s="278">
        <v>54</v>
      </c>
      <c r="V23" s="7">
        <v>59.1</v>
      </c>
      <c r="W23" s="10">
        <v>80.8</v>
      </c>
      <c r="X23" s="7">
        <v>80.1</v>
      </c>
      <c r="Y23" s="7">
        <v>72.3</v>
      </c>
      <c r="Z23" s="10">
        <v>63.6</v>
      </c>
    </row>
    <row r="24" spans="1:26" ht="25.5">
      <c r="A24" s="49" t="s">
        <v>1445</v>
      </c>
      <c r="B24" s="7">
        <v>2.4</v>
      </c>
      <c r="C24" s="58">
        <v>1.8</v>
      </c>
      <c r="D24" s="58">
        <v>1.6</v>
      </c>
      <c r="E24" s="58">
        <v>1.5</v>
      </c>
      <c r="F24" s="58">
        <v>1.6</v>
      </c>
      <c r="G24" s="58">
        <v>2.1</v>
      </c>
      <c r="H24" s="58">
        <v>2.5</v>
      </c>
      <c r="I24" s="58">
        <v>2</v>
      </c>
      <c r="J24" s="58">
        <v>2.3</v>
      </c>
      <c r="K24" s="58">
        <v>2.5</v>
      </c>
      <c r="L24" s="58">
        <v>2.6</v>
      </c>
      <c r="M24" s="58">
        <v>2.7</v>
      </c>
      <c r="N24" s="58">
        <v>2.7</v>
      </c>
      <c r="O24" s="58">
        <v>3</v>
      </c>
      <c r="P24" s="58">
        <v>2.8</v>
      </c>
      <c r="Q24" s="58">
        <v>2.9</v>
      </c>
      <c r="R24" s="58">
        <v>3.4</v>
      </c>
      <c r="S24" s="58">
        <v>3.7</v>
      </c>
      <c r="T24" s="7">
        <v>3.6</v>
      </c>
      <c r="U24" s="151">
        <v>4.7</v>
      </c>
      <c r="V24" s="18">
        <v>5</v>
      </c>
      <c r="W24" s="7">
        <v>5.1</v>
      </c>
      <c r="X24" s="18">
        <v>5</v>
      </c>
      <c r="Y24" s="7">
        <v>5.2</v>
      </c>
      <c r="Z24" s="7">
        <v>5.4</v>
      </c>
    </row>
    <row r="25" spans="1:26" ht="21" customHeight="1">
      <c r="A25" s="431" t="s">
        <v>1447</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row>
    <row r="26" spans="1:26" ht="12.75" customHeight="1">
      <c r="A26" s="431" t="s">
        <v>1389</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row>
    <row r="27" spans="1:21" ht="12.75">
      <c r="A27" s="119" t="s">
        <v>1448</v>
      </c>
      <c r="C27" s="58"/>
      <c r="D27" s="58"/>
      <c r="E27" s="58"/>
      <c r="F27" s="58"/>
      <c r="G27" s="58"/>
      <c r="H27" s="58"/>
      <c r="I27" s="58"/>
      <c r="J27" s="58"/>
      <c r="K27" s="58"/>
      <c r="L27" s="58"/>
      <c r="M27" s="58"/>
      <c r="N27" s="58"/>
      <c r="O27" s="58"/>
      <c r="P27" s="58"/>
      <c r="Q27" s="58"/>
      <c r="R27" s="58"/>
      <c r="S27" s="58"/>
      <c r="U27" s="41"/>
    </row>
    <row r="28" spans="1:26" ht="25.5">
      <c r="A28" s="31" t="s">
        <v>1449</v>
      </c>
      <c r="B28" s="7">
        <f aca="true" t="shared" si="0" ref="B28:J28">SUM(B30:B38)</f>
        <v>49532.49999999999</v>
      </c>
      <c r="C28" s="58">
        <f t="shared" si="0"/>
        <v>47884.5</v>
      </c>
      <c r="D28" s="58">
        <f t="shared" si="0"/>
        <v>48112.899999999994</v>
      </c>
      <c r="E28" s="58">
        <f t="shared" si="0"/>
        <v>46285.20000000001</v>
      </c>
      <c r="F28" s="58">
        <f t="shared" si="0"/>
        <v>44943.700000000004</v>
      </c>
      <c r="G28" s="58">
        <f t="shared" si="0"/>
        <v>45360.9</v>
      </c>
      <c r="H28" s="58">
        <f t="shared" si="0"/>
        <v>45822.19999999999</v>
      </c>
      <c r="I28" s="58">
        <f t="shared" si="0"/>
        <v>45154.5</v>
      </c>
      <c r="J28" s="58">
        <f t="shared" si="0"/>
        <v>45344.299999999996</v>
      </c>
      <c r="K28" s="10">
        <v>44854.1</v>
      </c>
      <c r="L28" s="10">
        <v>44000.5</v>
      </c>
      <c r="M28" s="278">
        <v>42624</v>
      </c>
      <c r="N28" s="10">
        <v>40098.9</v>
      </c>
      <c r="O28" s="10">
        <v>39119.6</v>
      </c>
      <c r="P28" s="10">
        <v>30128.4</v>
      </c>
      <c r="Q28" s="10">
        <v>26647.3</v>
      </c>
      <c r="R28" s="10">
        <v>25314.8</v>
      </c>
      <c r="S28" s="10">
        <v>24957.4</v>
      </c>
      <c r="T28" s="10">
        <v>22850.4</v>
      </c>
      <c r="U28" s="10">
        <v>22064.7</v>
      </c>
      <c r="V28" s="7">
        <v>21913.6</v>
      </c>
      <c r="W28" s="10">
        <v>21369.8</v>
      </c>
      <c r="X28" s="58">
        <v>19651.9</v>
      </c>
      <c r="Y28" s="18">
        <v>19558.3</v>
      </c>
      <c r="Z28" s="7">
        <v>19122.2</v>
      </c>
    </row>
    <row r="29" spans="1:25" ht="12.75">
      <c r="A29" s="39" t="s">
        <v>334</v>
      </c>
      <c r="B29" s="7"/>
      <c r="C29" s="58"/>
      <c r="D29" s="58"/>
      <c r="E29" s="58"/>
      <c r="F29" s="58"/>
      <c r="G29" s="58"/>
      <c r="H29" s="58"/>
      <c r="I29" s="58"/>
      <c r="J29" s="58"/>
      <c r="K29" s="58"/>
      <c r="L29" s="58"/>
      <c r="M29" s="58"/>
      <c r="N29" s="58"/>
      <c r="O29" s="58"/>
      <c r="P29" s="58"/>
      <c r="Q29" s="58"/>
      <c r="R29" s="58"/>
      <c r="S29" s="58"/>
      <c r="T29" s="7"/>
      <c r="U29" s="116"/>
      <c r="V29" s="7"/>
      <c r="W29" s="48"/>
      <c r="X29" s="7"/>
      <c r="Y29" s="7"/>
    </row>
    <row r="30" spans="1:26" ht="12.75">
      <c r="A30" s="25" t="s">
        <v>1440</v>
      </c>
      <c r="B30" s="7">
        <v>2676.6</v>
      </c>
      <c r="C30" s="58">
        <v>2372.3</v>
      </c>
      <c r="D30" s="58">
        <v>2323.5</v>
      </c>
      <c r="E30" s="58">
        <v>2062</v>
      </c>
      <c r="F30" s="58">
        <v>1833</v>
      </c>
      <c r="G30" s="58">
        <v>1662.6</v>
      </c>
      <c r="H30" s="58">
        <v>1599.6</v>
      </c>
      <c r="I30" s="58">
        <v>1471.3</v>
      </c>
      <c r="J30" s="58">
        <v>1337.5</v>
      </c>
      <c r="K30" s="58">
        <v>1418.8</v>
      </c>
      <c r="L30" s="58">
        <v>1305.9</v>
      </c>
      <c r="M30" s="58">
        <v>1270.7</v>
      </c>
      <c r="N30" s="58">
        <v>1303.5</v>
      </c>
      <c r="O30" s="58">
        <v>1335.1</v>
      </c>
      <c r="P30" s="58">
        <v>1338.7</v>
      </c>
      <c r="Q30" s="58">
        <v>1338.6</v>
      </c>
      <c r="R30" s="58">
        <v>1281.9</v>
      </c>
      <c r="S30" s="58">
        <v>1295.6</v>
      </c>
      <c r="T30" s="7">
        <v>1136.9</v>
      </c>
      <c r="U30" s="7">
        <v>946.5</v>
      </c>
      <c r="V30" s="7">
        <v>993.1</v>
      </c>
      <c r="W30" s="7">
        <v>1058.8</v>
      </c>
      <c r="X30" s="7">
        <v>1079.6</v>
      </c>
      <c r="Y30" s="7">
        <v>1076.4</v>
      </c>
      <c r="Z30" s="7">
        <v>1024.6</v>
      </c>
    </row>
    <row r="31" spans="1:26" ht="15.75">
      <c r="A31" s="25" t="s">
        <v>1392</v>
      </c>
      <c r="B31" s="18">
        <v>27302</v>
      </c>
      <c r="C31" s="58">
        <v>24874.2</v>
      </c>
      <c r="D31" s="58">
        <v>24123.7</v>
      </c>
      <c r="E31" s="58">
        <v>23438</v>
      </c>
      <c r="F31" s="58">
        <v>22817.1</v>
      </c>
      <c r="G31" s="58">
        <v>23185</v>
      </c>
      <c r="H31" s="58">
        <v>23664.7</v>
      </c>
      <c r="I31" s="58">
        <v>23102.8</v>
      </c>
      <c r="J31" s="58">
        <v>22882.5</v>
      </c>
      <c r="K31" s="58">
        <v>23001.1</v>
      </c>
      <c r="L31" s="58">
        <v>22462.2</v>
      </c>
      <c r="M31" s="58">
        <v>21920.6</v>
      </c>
      <c r="N31" s="58">
        <v>20912.3</v>
      </c>
      <c r="O31" s="58">
        <v>21018.3</v>
      </c>
      <c r="P31" s="58">
        <v>16374</v>
      </c>
      <c r="Q31" s="58">
        <v>14733.6</v>
      </c>
      <c r="R31" s="58">
        <v>14794.9</v>
      </c>
      <c r="S31" s="58">
        <v>14717.8</v>
      </c>
      <c r="T31" s="7">
        <v>13704.4</v>
      </c>
      <c r="U31" s="7">
        <v>13433.7</v>
      </c>
      <c r="V31" s="18">
        <v>13304.9</v>
      </c>
      <c r="W31" s="7">
        <v>12766.2</v>
      </c>
      <c r="X31" s="7">
        <v>11586.8</v>
      </c>
      <c r="Y31" s="7">
        <v>11554.3</v>
      </c>
      <c r="Z31" s="7">
        <v>11522.9</v>
      </c>
    </row>
    <row r="32" spans="1:26" ht="15.75">
      <c r="A32" s="25" t="s">
        <v>1393</v>
      </c>
      <c r="B32" s="7">
        <v>525.6</v>
      </c>
      <c r="C32" s="58">
        <v>265.7</v>
      </c>
      <c r="D32" s="58">
        <v>139.3</v>
      </c>
      <c r="E32" s="58">
        <v>98.4</v>
      </c>
      <c r="F32" s="58">
        <v>66</v>
      </c>
      <c r="G32" s="58">
        <v>43.4</v>
      </c>
      <c r="H32" s="58">
        <v>33.1</v>
      </c>
      <c r="I32" s="58">
        <v>24.1</v>
      </c>
      <c r="J32" s="58">
        <v>19.8</v>
      </c>
      <c r="K32" s="58">
        <v>15.5</v>
      </c>
      <c r="L32" s="58">
        <v>12.8</v>
      </c>
      <c r="M32" s="58">
        <v>12.3</v>
      </c>
      <c r="N32" s="58">
        <v>10.1</v>
      </c>
      <c r="O32" s="58">
        <v>10.3</v>
      </c>
      <c r="P32" s="58">
        <v>6.4</v>
      </c>
      <c r="Q32" s="58">
        <v>7.2</v>
      </c>
      <c r="R32" s="58">
        <v>7.7</v>
      </c>
      <c r="S32" s="58">
        <v>7.3</v>
      </c>
      <c r="T32" s="7">
        <v>6.6</v>
      </c>
      <c r="U32" s="22">
        <v>30.2</v>
      </c>
      <c r="V32" s="23">
        <v>27</v>
      </c>
      <c r="W32" s="11">
        <v>28.7</v>
      </c>
      <c r="X32" s="23">
        <v>30.8</v>
      </c>
      <c r="Y32" s="23">
        <v>22</v>
      </c>
      <c r="Z32" s="11">
        <v>26.9</v>
      </c>
    </row>
    <row r="33" spans="1:26" ht="12.75">
      <c r="A33" s="25" t="s">
        <v>1450</v>
      </c>
      <c r="B33" s="7">
        <v>7619.5</v>
      </c>
      <c r="C33" s="58">
        <v>8070.6</v>
      </c>
      <c r="D33" s="58">
        <v>8125.2</v>
      </c>
      <c r="E33" s="58">
        <v>7644.4</v>
      </c>
      <c r="F33" s="58">
        <v>7539.9</v>
      </c>
      <c r="G33" s="58">
        <v>7526.6</v>
      </c>
      <c r="H33" s="58">
        <v>7495.3</v>
      </c>
      <c r="I33" s="58">
        <v>7506.3</v>
      </c>
      <c r="J33" s="58">
        <v>7817.8</v>
      </c>
      <c r="K33" s="58">
        <v>7421.2</v>
      </c>
      <c r="L33" s="58">
        <v>7353.5</v>
      </c>
      <c r="M33" s="58">
        <v>6982.3</v>
      </c>
      <c r="N33" s="58">
        <v>6321</v>
      </c>
      <c r="O33" s="58">
        <v>5803.8</v>
      </c>
      <c r="P33" s="58">
        <v>4123.4</v>
      </c>
      <c r="Q33" s="58">
        <v>3267.1</v>
      </c>
      <c r="R33" s="58">
        <v>2660.3</v>
      </c>
      <c r="S33" s="58">
        <v>2537.2</v>
      </c>
      <c r="T33" s="7">
        <v>2216.6</v>
      </c>
      <c r="U33" s="7">
        <v>2078.7</v>
      </c>
      <c r="V33" s="18">
        <v>2003.6</v>
      </c>
      <c r="W33" s="7">
        <v>1928.3</v>
      </c>
      <c r="X33" s="18">
        <v>1629</v>
      </c>
      <c r="Y33" s="7">
        <v>1551.4</v>
      </c>
      <c r="Z33" s="7">
        <v>1477.9</v>
      </c>
    </row>
    <row r="34" spans="1:26" ht="12.75">
      <c r="A34" s="25" t="s">
        <v>1451</v>
      </c>
      <c r="B34" s="7">
        <v>8004.9</v>
      </c>
      <c r="C34" s="58">
        <v>8619.1</v>
      </c>
      <c r="D34" s="58">
        <v>9101.6</v>
      </c>
      <c r="E34" s="58">
        <v>8751.3</v>
      </c>
      <c r="F34" s="58">
        <v>8474.6</v>
      </c>
      <c r="G34" s="58">
        <v>8720.7</v>
      </c>
      <c r="H34" s="58">
        <v>8848.5</v>
      </c>
      <c r="I34" s="58">
        <v>8860.3</v>
      </c>
      <c r="J34" s="58">
        <v>9077.1</v>
      </c>
      <c r="K34" s="58">
        <v>8759.3</v>
      </c>
      <c r="L34" s="58">
        <v>8604.3</v>
      </c>
      <c r="M34" s="58">
        <v>8181.1</v>
      </c>
      <c r="N34" s="58">
        <v>7290.8</v>
      </c>
      <c r="O34" s="58">
        <v>6679.7</v>
      </c>
      <c r="P34" s="58">
        <v>4653.1</v>
      </c>
      <c r="Q34" s="58">
        <v>3774.6</v>
      </c>
      <c r="R34" s="58">
        <v>2971.9</v>
      </c>
      <c r="S34" s="58">
        <v>2733</v>
      </c>
      <c r="T34" s="18">
        <v>2414</v>
      </c>
      <c r="U34" s="7">
        <v>2205.7</v>
      </c>
      <c r="V34" s="7">
        <v>2152.2</v>
      </c>
      <c r="W34" s="7">
        <v>2051.2</v>
      </c>
      <c r="X34" s="7">
        <v>1735.1</v>
      </c>
      <c r="Y34" s="7">
        <v>1803.1</v>
      </c>
      <c r="Z34" s="7">
        <v>1616.5</v>
      </c>
    </row>
    <row r="35" spans="1:26" ht="12.75">
      <c r="A35" s="25" t="s">
        <v>1452</v>
      </c>
      <c r="B35" s="18">
        <v>3229</v>
      </c>
      <c r="C35" s="58">
        <v>3567.5</v>
      </c>
      <c r="D35" s="58">
        <v>4212.1</v>
      </c>
      <c r="E35" s="58">
        <v>4224.4</v>
      </c>
      <c r="F35" s="58">
        <v>4149.9</v>
      </c>
      <c r="G35" s="58">
        <v>4173.3</v>
      </c>
      <c r="H35" s="58">
        <v>4128.2</v>
      </c>
      <c r="I35" s="58">
        <v>4146.2</v>
      </c>
      <c r="J35" s="58">
        <v>4162.2</v>
      </c>
      <c r="K35" s="58">
        <v>4186.4</v>
      </c>
      <c r="L35" s="58">
        <v>4204.6</v>
      </c>
      <c r="M35" s="58">
        <v>4199.5</v>
      </c>
      <c r="N35" s="58">
        <v>4204.7</v>
      </c>
      <c r="O35" s="58">
        <v>4210.6</v>
      </c>
      <c r="P35" s="58">
        <v>3574.3</v>
      </c>
      <c r="Q35" s="58">
        <v>3465.7</v>
      </c>
      <c r="R35" s="58">
        <v>3528.4</v>
      </c>
      <c r="S35" s="58">
        <v>3593.7</v>
      </c>
      <c r="T35" s="7">
        <v>3306.6</v>
      </c>
      <c r="U35" s="7">
        <v>3293.7</v>
      </c>
      <c r="V35" s="7">
        <v>3351.3</v>
      </c>
      <c r="W35" s="7">
        <v>3445.6</v>
      </c>
      <c r="X35" s="7">
        <v>3490.7</v>
      </c>
      <c r="Y35" s="7">
        <v>3436.6</v>
      </c>
      <c r="Z35" s="7">
        <v>3336.5</v>
      </c>
    </row>
    <row r="36" spans="1:26" ht="15.75">
      <c r="A36" s="25" t="s">
        <v>1394</v>
      </c>
      <c r="B36" s="7">
        <v>13.7</v>
      </c>
      <c r="C36" s="58">
        <v>8.7</v>
      </c>
      <c r="D36" s="58">
        <v>6.3</v>
      </c>
      <c r="E36" s="58">
        <v>4.4</v>
      </c>
      <c r="F36" s="58">
        <v>3.4</v>
      </c>
      <c r="G36" s="58">
        <v>2.2</v>
      </c>
      <c r="H36" s="58">
        <v>1.6</v>
      </c>
      <c r="I36" s="58">
        <v>1.3</v>
      </c>
      <c r="J36" s="58">
        <v>1.2</v>
      </c>
      <c r="K36" s="58">
        <v>1.1</v>
      </c>
      <c r="L36" s="58">
        <v>0.8</v>
      </c>
      <c r="M36" s="58">
        <v>0.7</v>
      </c>
      <c r="N36" s="58">
        <v>1.2</v>
      </c>
      <c r="O36" s="58">
        <v>1.1</v>
      </c>
      <c r="P36" s="58">
        <v>1.3</v>
      </c>
      <c r="Q36" s="58">
        <v>1.4</v>
      </c>
      <c r="R36" s="58">
        <v>1.4</v>
      </c>
      <c r="S36" s="58">
        <v>1.4</v>
      </c>
      <c r="T36" s="7">
        <v>1.5</v>
      </c>
      <c r="U36" s="7">
        <v>1.5</v>
      </c>
      <c r="V36" s="7">
        <v>1.3</v>
      </c>
      <c r="W36" s="7">
        <v>1.1</v>
      </c>
      <c r="X36" s="7">
        <v>0.5</v>
      </c>
      <c r="Y36" s="7">
        <v>6.9</v>
      </c>
      <c r="Z36" s="10">
        <v>9.6</v>
      </c>
    </row>
    <row r="37" spans="1:26" ht="15.75">
      <c r="A37" s="25" t="s">
        <v>1395</v>
      </c>
      <c r="B37" s="7">
        <v>75.2</v>
      </c>
      <c r="C37" s="58">
        <v>43.8</v>
      </c>
      <c r="D37" s="58">
        <v>39.7</v>
      </c>
      <c r="E37" s="58">
        <v>28.5</v>
      </c>
      <c r="F37" s="58">
        <v>26.8</v>
      </c>
      <c r="G37" s="58">
        <v>19</v>
      </c>
      <c r="H37" s="58">
        <v>25</v>
      </c>
      <c r="I37" s="58">
        <v>18.9</v>
      </c>
      <c r="J37" s="58">
        <v>23.8</v>
      </c>
      <c r="K37" s="58">
        <v>27.7</v>
      </c>
      <c r="L37" s="58">
        <v>30</v>
      </c>
      <c r="M37" s="58">
        <v>28.8</v>
      </c>
      <c r="N37" s="58">
        <v>24.4</v>
      </c>
      <c r="O37" s="58">
        <v>25.5</v>
      </c>
      <c r="P37" s="58">
        <v>20.7</v>
      </c>
      <c r="Q37" s="58">
        <v>19.6</v>
      </c>
      <c r="R37" s="58">
        <v>21.5</v>
      </c>
      <c r="S37" s="58">
        <v>19.9</v>
      </c>
      <c r="T37" s="7">
        <v>17.2</v>
      </c>
      <c r="U37" s="7">
        <v>16.1</v>
      </c>
      <c r="V37" s="7">
        <v>14.2</v>
      </c>
      <c r="W37" s="7">
        <v>13.7</v>
      </c>
      <c r="X37" s="18">
        <v>13</v>
      </c>
      <c r="Y37" s="7">
        <v>12.6</v>
      </c>
      <c r="Z37" s="10">
        <v>13.6</v>
      </c>
    </row>
    <row r="38" spans="1:26" ht="38.25">
      <c r="A38" s="25" t="s">
        <v>1453</v>
      </c>
      <c r="B38" s="18">
        <v>86</v>
      </c>
      <c r="C38" s="58">
        <v>62.6</v>
      </c>
      <c r="D38" s="58">
        <v>41.5</v>
      </c>
      <c r="E38" s="58">
        <v>33.8</v>
      </c>
      <c r="F38" s="58">
        <v>33</v>
      </c>
      <c r="G38" s="58">
        <v>28.1</v>
      </c>
      <c r="H38" s="58">
        <v>26.2</v>
      </c>
      <c r="I38" s="58">
        <v>23.3</v>
      </c>
      <c r="J38" s="58">
        <v>22.4</v>
      </c>
      <c r="K38" s="58">
        <v>23</v>
      </c>
      <c r="L38" s="58">
        <v>26.4</v>
      </c>
      <c r="M38" s="58">
        <v>28</v>
      </c>
      <c r="N38" s="58">
        <v>30.9</v>
      </c>
      <c r="O38" s="58">
        <v>35.2</v>
      </c>
      <c r="P38" s="58">
        <v>36.5</v>
      </c>
      <c r="Q38" s="58">
        <v>39.5</v>
      </c>
      <c r="R38" s="58">
        <v>46.8</v>
      </c>
      <c r="S38" s="58">
        <v>51.5</v>
      </c>
      <c r="T38" s="7">
        <v>46.6</v>
      </c>
      <c r="U38" s="7">
        <v>58.6</v>
      </c>
      <c r="V38" s="18">
        <v>66</v>
      </c>
      <c r="W38" s="7">
        <v>76.1</v>
      </c>
      <c r="X38" s="7">
        <v>86.3</v>
      </c>
      <c r="Y38" s="18">
        <v>95</v>
      </c>
      <c r="Z38" s="7">
        <v>93.6</v>
      </c>
    </row>
    <row r="39" spans="1:26" ht="25.5">
      <c r="A39" s="31" t="s">
        <v>1454</v>
      </c>
      <c r="B39" s="18">
        <f>SUM(B41:B49)</f>
        <v>751.8000000000001</v>
      </c>
      <c r="C39" s="58">
        <f>SUM(C41:C49)</f>
        <v>681.2</v>
      </c>
      <c r="D39" s="58">
        <v>661</v>
      </c>
      <c r="E39" s="58">
        <v>596.2</v>
      </c>
      <c r="F39" s="58">
        <v>552.3</v>
      </c>
      <c r="G39" s="58">
        <v>528</v>
      </c>
      <c r="H39" s="10">
        <v>511.8</v>
      </c>
      <c r="I39" s="10">
        <v>481.4</v>
      </c>
      <c r="J39" s="10">
        <v>468.8</v>
      </c>
      <c r="K39" s="10">
        <v>496.2</v>
      </c>
      <c r="L39" s="10">
        <v>494.2</v>
      </c>
      <c r="M39" s="10">
        <v>489.4</v>
      </c>
      <c r="N39" s="10">
        <v>491.4</v>
      </c>
      <c r="O39" s="10">
        <v>508.8</v>
      </c>
      <c r="P39" s="10">
        <v>473.3</v>
      </c>
      <c r="Q39" s="10">
        <v>476.5</v>
      </c>
      <c r="R39" s="10">
        <v>497.3</v>
      </c>
      <c r="S39" s="10">
        <v>512.2</v>
      </c>
      <c r="T39" s="10">
        <v>464.2</v>
      </c>
      <c r="U39" s="58">
        <v>484</v>
      </c>
      <c r="V39" s="7">
        <v>502.8</v>
      </c>
      <c r="W39" s="7">
        <v>532.6</v>
      </c>
      <c r="X39" s="18">
        <v>547.2</v>
      </c>
      <c r="Y39" s="18">
        <v>556.2</v>
      </c>
      <c r="Z39" s="18">
        <v>530</v>
      </c>
    </row>
    <row r="40" spans="1:26" ht="15.75">
      <c r="A40" s="265" t="s">
        <v>334</v>
      </c>
      <c r="B40" s="280"/>
      <c r="C40" s="58"/>
      <c r="D40" s="58"/>
      <c r="E40" s="58"/>
      <c r="F40" s="58"/>
      <c r="G40" s="281"/>
      <c r="U40" s="48"/>
      <c r="V40" s="7"/>
      <c r="W40" s="7"/>
      <c r="X40" s="158"/>
      <c r="Y40" s="18"/>
      <c r="Z40" s="7"/>
    </row>
    <row r="41" spans="1:26" ht="12.75">
      <c r="A41" s="25" t="s">
        <v>1440</v>
      </c>
      <c r="B41" s="18">
        <v>255</v>
      </c>
      <c r="C41" s="58">
        <v>253.2</v>
      </c>
      <c r="D41" s="58">
        <v>272.2</v>
      </c>
      <c r="E41" s="58">
        <v>227.1</v>
      </c>
      <c r="F41" s="58">
        <v>192.2</v>
      </c>
      <c r="G41" s="280">
        <v>181.2</v>
      </c>
      <c r="H41" s="280">
        <v>170.3</v>
      </c>
      <c r="I41" s="280">
        <v>152.9</v>
      </c>
      <c r="J41" s="280">
        <v>141</v>
      </c>
      <c r="K41" s="280">
        <v>167.1</v>
      </c>
      <c r="L41" s="280">
        <v>157.9</v>
      </c>
      <c r="M41" s="280">
        <v>152.9</v>
      </c>
      <c r="N41" s="280">
        <v>157.6</v>
      </c>
      <c r="O41" s="280">
        <v>164.3</v>
      </c>
      <c r="P41" s="280">
        <v>172.2</v>
      </c>
      <c r="Q41" s="280">
        <v>177.8</v>
      </c>
      <c r="R41" s="280">
        <v>174.1</v>
      </c>
      <c r="S41" s="280">
        <v>175.9</v>
      </c>
      <c r="T41" s="7">
        <v>151.5</v>
      </c>
      <c r="U41" s="7">
        <v>138.9</v>
      </c>
      <c r="V41" s="7">
        <v>139.8</v>
      </c>
      <c r="W41" s="7">
        <v>144.6</v>
      </c>
      <c r="X41" s="7">
        <v>138.5</v>
      </c>
      <c r="Y41" s="18">
        <v>130</v>
      </c>
      <c r="Z41" s="18">
        <v>120.6</v>
      </c>
    </row>
    <row r="42" spans="1:26" ht="15.75">
      <c r="A42" s="25" t="s">
        <v>1392</v>
      </c>
      <c r="B42" s="18">
        <v>250.7</v>
      </c>
      <c r="C42" s="58">
        <v>212.3</v>
      </c>
      <c r="D42" s="58">
        <v>200.3</v>
      </c>
      <c r="E42" s="58">
        <v>193.8</v>
      </c>
      <c r="F42" s="58">
        <v>188.2</v>
      </c>
      <c r="G42" s="280">
        <v>181.3</v>
      </c>
      <c r="H42" s="280">
        <v>179.2</v>
      </c>
      <c r="I42" s="280">
        <v>171.6</v>
      </c>
      <c r="J42" s="280">
        <v>171.8</v>
      </c>
      <c r="K42" s="280">
        <v>173.7</v>
      </c>
      <c r="L42" s="280">
        <v>172.1</v>
      </c>
      <c r="M42" s="280">
        <v>170.7</v>
      </c>
      <c r="N42" s="280">
        <v>166.2</v>
      </c>
      <c r="O42" s="280">
        <v>168.7</v>
      </c>
      <c r="P42" s="280">
        <v>142.3</v>
      </c>
      <c r="Q42" s="280">
        <v>136</v>
      </c>
      <c r="R42" s="280">
        <v>149.9</v>
      </c>
      <c r="S42" s="280">
        <v>152.1</v>
      </c>
      <c r="T42" s="7">
        <v>141.5</v>
      </c>
      <c r="U42" s="7">
        <v>140.6</v>
      </c>
      <c r="V42" s="7">
        <v>138.6</v>
      </c>
      <c r="W42" s="7">
        <v>133.3</v>
      </c>
      <c r="X42" s="18">
        <v>126</v>
      </c>
      <c r="Y42" s="18">
        <v>127.1</v>
      </c>
      <c r="Z42" s="18">
        <v>126.3</v>
      </c>
    </row>
    <row r="43" spans="1:26" ht="15.75">
      <c r="A43" s="25" t="s">
        <v>1393</v>
      </c>
      <c r="B43" s="18">
        <v>7.9</v>
      </c>
      <c r="C43" s="58">
        <v>3.8</v>
      </c>
      <c r="D43" s="58">
        <v>2</v>
      </c>
      <c r="E43" s="58">
        <v>1.4</v>
      </c>
      <c r="F43" s="58">
        <v>1</v>
      </c>
      <c r="G43" s="280">
        <v>0.6</v>
      </c>
      <c r="H43" s="280">
        <v>0.5</v>
      </c>
      <c r="I43" s="280">
        <v>0.3</v>
      </c>
      <c r="J43" s="280">
        <v>0.3</v>
      </c>
      <c r="K43" s="280">
        <v>0.2</v>
      </c>
      <c r="L43" s="280">
        <v>0.2</v>
      </c>
      <c r="M43" s="280">
        <v>0.2</v>
      </c>
      <c r="N43" s="280">
        <v>0.1</v>
      </c>
      <c r="O43" s="280">
        <v>0.2</v>
      </c>
      <c r="P43" s="280">
        <v>0.1</v>
      </c>
      <c r="Q43" s="280">
        <v>0.1</v>
      </c>
      <c r="R43" s="280">
        <v>0.1</v>
      </c>
      <c r="S43" s="280">
        <v>0.1</v>
      </c>
      <c r="T43" s="7">
        <v>0.1</v>
      </c>
      <c r="U43" s="7">
        <v>0.3</v>
      </c>
      <c r="V43" s="7">
        <v>0.3</v>
      </c>
      <c r="W43" s="7">
        <v>0.3</v>
      </c>
      <c r="X43" s="7">
        <v>0.3</v>
      </c>
      <c r="Y43" s="7">
        <v>0.3</v>
      </c>
      <c r="Z43" s="18">
        <v>0.3</v>
      </c>
    </row>
    <row r="44" spans="1:26" ht="12.75">
      <c r="A44" s="25" t="s">
        <v>1450</v>
      </c>
      <c r="B44" s="18">
        <v>24.1</v>
      </c>
      <c r="C44" s="58">
        <v>26</v>
      </c>
      <c r="D44" s="58">
        <v>26.3</v>
      </c>
      <c r="E44" s="58">
        <v>25.9</v>
      </c>
      <c r="F44" s="58">
        <v>25.1</v>
      </c>
      <c r="G44" s="280">
        <v>25.3</v>
      </c>
      <c r="H44" s="280">
        <v>25.1</v>
      </c>
      <c r="I44" s="280">
        <v>25.5</v>
      </c>
      <c r="J44" s="280">
        <v>26.2</v>
      </c>
      <c r="K44" s="280">
        <v>25.1</v>
      </c>
      <c r="L44" s="280">
        <v>23.2</v>
      </c>
      <c r="M44" s="280">
        <v>21.9</v>
      </c>
      <c r="N44" s="282">
        <v>20.2</v>
      </c>
      <c r="O44" s="280">
        <v>18.7</v>
      </c>
      <c r="P44" s="280">
        <v>13.5</v>
      </c>
      <c r="Q44" s="280">
        <v>11.1</v>
      </c>
      <c r="R44" s="280">
        <v>8.7</v>
      </c>
      <c r="S44" s="280">
        <v>8.2</v>
      </c>
      <c r="T44" s="7">
        <v>7.1</v>
      </c>
      <c r="U44" s="7">
        <v>6.7</v>
      </c>
      <c r="V44" s="7">
        <v>6.4</v>
      </c>
      <c r="W44" s="7">
        <v>6.3</v>
      </c>
      <c r="X44" s="7">
        <v>5.3</v>
      </c>
      <c r="Y44" s="18">
        <v>5</v>
      </c>
      <c r="Z44" s="18">
        <v>4.8</v>
      </c>
    </row>
    <row r="45" spans="1:26" ht="12.75">
      <c r="A45" s="25" t="s">
        <v>1451</v>
      </c>
      <c r="B45" s="18">
        <v>23.9</v>
      </c>
      <c r="C45" s="58">
        <v>26.2</v>
      </c>
      <c r="D45" s="58">
        <v>28.3</v>
      </c>
      <c r="E45" s="58">
        <v>27.2</v>
      </c>
      <c r="F45" s="58">
        <v>26.5</v>
      </c>
      <c r="G45" s="280">
        <v>27.4</v>
      </c>
      <c r="H45" s="280">
        <v>28</v>
      </c>
      <c r="I45" s="280">
        <v>28.2</v>
      </c>
      <c r="J45" s="280">
        <v>28.6</v>
      </c>
      <c r="K45" s="280">
        <v>28.1</v>
      </c>
      <c r="L45" s="280">
        <v>27.8</v>
      </c>
      <c r="M45" s="280">
        <v>26.6</v>
      </c>
      <c r="N45" s="280">
        <v>23.8</v>
      </c>
      <c r="O45" s="280">
        <v>21.4</v>
      </c>
      <c r="P45" s="280">
        <v>15</v>
      </c>
      <c r="Q45" s="280">
        <v>12.4</v>
      </c>
      <c r="R45" s="280">
        <v>9.8</v>
      </c>
      <c r="S45" s="280">
        <v>9</v>
      </c>
      <c r="T45" s="7">
        <v>7.9</v>
      </c>
      <c r="U45" s="7">
        <v>7.1</v>
      </c>
      <c r="V45" s="7">
        <v>6.9</v>
      </c>
      <c r="W45" s="7">
        <v>6.6</v>
      </c>
      <c r="X45" s="7">
        <v>5.7</v>
      </c>
      <c r="Y45" s="18">
        <v>6.4</v>
      </c>
      <c r="Z45" s="18">
        <v>6</v>
      </c>
    </row>
    <row r="46" spans="1:26" ht="12.75">
      <c r="A46" s="25" t="s">
        <v>1452</v>
      </c>
      <c r="B46" s="58">
        <v>35.6</v>
      </c>
      <c r="C46" s="58">
        <v>39.6</v>
      </c>
      <c r="D46" s="58">
        <v>46.8</v>
      </c>
      <c r="E46" s="58">
        <v>47</v>
      </c>
      <c r="F46" s="58">
        <v>46.2</v>
      </c>
      <c r="G46" s="280">
        <v>46.6</v>
      </c>
      <c r="H46" s="280">
        <v>46.2</v>
      </c>
      <c r="I46" s="280">
        <v>46.5</v>
      </c>
      <c r="J46" s="280">
        <v>46.6</v>
      </c>
      <c r="K46" s="280">
        <v>46.9</v>
      </c>
      <c r="L46" s="282">
        <v>51.3</v>
      </c>
      <c r="M46" s="282">
        <v>51.3</v>
      </c>
      <c r="N46" s="282">
        <v>51.4</v>
      </c>
      <c r="O46" s="282">
        <v>51.4</v>
      </c>
      <c r="P46" s="282">
        <v>43.4</v>
      </c>
      <c r="Q46" s="282">
        <v>44.2</v>
      </c>
      <c r="R46" s="282">
        <v>42.6</v>
      </c>
      <c r="S46" s="282">
        <v>43.4</v>
      </c>
      <c r="T46" s="7">
        <v>42.7</v>
      </c>
      <c r="U46" s="7">
        <v>42.4</v>
      </c>
      <c r="V46" s="7">
        <v>43.2</v>
      </c>
      <c r="W46" s="7">
        <v>45.1</v>
      </c>
      <c r="X46" s="7">
        <v>45.6</v>
      </c>
      <c r="Y46" s="18">
        <v>45.4</v>
      </c>
      <c r="Z46" s="18">
        <v>44.6</v>
      </c>
    </row>
    <row r="47" spans="1:26" ht="15.75">
      <c r="A47" s="25" t="s">
        <v>1394</v>
      </c>
      <c r="B47" s="18">
        <v>0.5</v>
      </c>
      <c r="C47" s="58">
        <v>0.5</v>
      </c>
      <c r="D47" s="58">
        <v>0.3</v>
      </c>
      <c r="E47" s="58">
        <v>0.3</v>
      </c>
      <c r="F47" s="58">
        <v>0.3</v>
      </c>
      <c r="G47" s="280">
        <v>0.2</v>
      </c>
      <c r="H47" s="280">
        <v>0.1</v>
      </c>
      <c r="I47" s="280">
        <v>0.1</v>
      </c>
      <c r="J47" s="280">
        <v>0.1</v>
      </c>
      <c r="K47" s="280">
        <v>0.1</v>
      </c>
      <c r="L47" s="280">
        <v>0.1</v>
      </c>
      <c r="M47" s="280">
        <v>0.1</v>
      </c>
      <c r="N47" s="280">
        <v>0.1</v>
      </c>
      <c r="O47" s="280">
        <v>0.1</v>
      </c>
      <c r="P47" s="280">
        <v>0.1</v>
      </c>
      <c r="Q47" s="280">
        <v>0.1</v>
      </c>
      <c r="R47" s="280">
        <v>0.1</v>
      </c>
      <c r="S47" s="280">
        <v>0.1</v>
      </c>
      <c r="T47" s="7">
        <v>0.1</v>
      </c>
      <c r="U47" s="7">
        <v>0.1</v>
      </c>
      <c r="V47" s="7">
        <v>0.1</v>
      </c>
      <c r="W47" s="7">
        <v>0.04</v>
      </c>
      <c r="X47" s="7">
        <v>0.04</v>
      </c>
      <c r="Y47" s="7">
        <v>0.1</v>
      </c>
      <c r="Z47" s="58">
        <v>0.13</v>
      </c>
    </row>
    <row r="48" spans="1:26" ht="15.75">
      <c r="A48" s="25" t="s">
        <v>1395</v>
      </c>
      <c r="B48" s="18">
        <v>3.7</v>
      </c>
      <c r="C48" s="58">
        <v>1.9</v>
      </c>
      <c r="D48" s="58">
        <v>1.6</v>
      </c>
      <c r="E48" s="58">
        <v>1.2</v>
      </c>
      <c r="F48" s="58">
        <v>1.1</v>
      </c>
      <c r="G48" s="280">
        <v>0.9</v>
      </c>
      <c r="H48" s="280">
        <v>0.9</v>
      </c>
      <c r="I48" s="280">
        <v>0.8</v>
      </c>
      <c r="J48" s="280">
        <v>0.8</v>
      </c>
      <c r="K48" s="280">
        <v>1</v>
      </c>
      <c r="L48" s="280">
        <v>1</v>
      </c>
      <c r="M48" s="280">
        <v>1</v>
      </c>
      <c r="N48" s="280">
        <v>0.9</v>
      </c>
      <c r="O48" s="280">
        <v>1</v>
      </c>
      <c r="P48" s="280">
        <v>0.9</v>
      </c>
      <c r="Q48" s="280">
        <v>0.9</v>
      </c>
      <c r="R48" s="280">
        <v>1</v>
      </c>
      <c r="S48" s="280">
        <v>0.8</v>
      </c>
      <c r="T48" s="7">
        <v>0.8</v>
      </c>
      <c r="U48" s="7">
        <v>0.8</v>
      </c>
      <c r="V48" s="7">
        <v>0.7</v>
      </c>
      <c r="W48" s="7">
        <v>0.6</v>
      </c>
      <c r="X48" s="7">
        <v>0.6</v>
      </c>
      <c r="Y48" s="7">
        <v>0.5</v>
      </c>
      <c r="Z48" s="58">
        <v>0.5</v>
      </c>
    </row>
    <row r="49" spans="1:26" ht="12.75">
      <c r="A49" s="25" t="s">
        <v>1455</v>
      </c>
      <c r="B49" s="7">
        <v>150.4</v>
      </c>
      <c r="C49" s="58">
        <v>117.7</v>
      </c>
      <c r="D49" s="58">
        <v>83.2</v>
      </c>
      <c r="E49" s="58">
        <v>72.3</v>
      </c>
      <c r="F49" s="58">
        <v>71.7</v>
      </c>
      <c r="G49" s="280">
        <v>64.5</v>
      </c>
      <c r="H49" s="280">
        <v>61.5</v>
      </c>
      <c r="I49" s="280">
        <v>55.5</v>
      </c>
      <c r="J49" s="280">
        <v>53.4</v>
      </c>
      <c r="K49" s="280">
        <v>54</v>
      </c>
      <c r="L49" s="280">
        <v>60.6</v>
      </c>
      <c r="M49" s="280">
        <v>64.7</v>
      </c>
      <c r="N49" s="280">
        <v>71.1</v>
      </c>
      <c r="O49" s="280">
        <v>83</v>
      </c>
      <c r="P49" s="280">
        <v>85.8</v>
      </c>
      <c r="Q49" s="280">
        <v>93.9</v>
      </c>
      <c r="R49" s="280">
        <v>111</v>
      </c>
      <c r="S49" s="280">
        <v>122.6</v>
      </c>
      <c r="T49" s="7">
        <v>112.5</v>
      </c>
      <c r="U49" s="7">
        <v>147.1</v>
      </c>
      <c r="V49" s="7">
        <v>166.8</v>
      </c>
      <c r="W49" s="7">
        <v>195.8</v>
      </c>
      <c r="X49" s="7">
        <v>225.2</v>
      </c>
      <c r="Y49" s="7">
        <v>241.4</v>
      </c>
      <c r="Z49" s="18">
        <v>226.8</v>
      </c>
    </row>
    <row r="50" spans="1:26" ht="20.25" customHeight="1">
      <c r="A50" s="431" t="s">
        <v>1398</v>
      </c>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row>
    <row r="51" spans="1:26" ht="15.75" customHeight="1">
      <c r="A51" s="431" t="s">
        <v>1396</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row>
    <row r="52" spans="1:26" ht="15.75" customHeight="1">
      <c r="A52" s="431" t="s">
        <v>1397</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row>
    <row r="53" spans="1:6" ht="12.75">
      <c r="A53" s="119" t="s">
        <v>1456</v>
      </c>
      <c r="C53" s="58"/>
      <c r="D53" s="58"/>
      <c r="E53" s="58"/>
      <c r="F53" s="58"/>
    </row>
    <row r="54" spans="1:26" ht="38.25">
      <c r="A54" s="265" t="s">
        <v>1457</v>
      </c>
      <c r="B54" s="7">
        <v>313.5</v>
      </c>
      <c r="C54" s="279">
        <v>274.5</v>
      </c>
      <c r="D54" s="279">
        <v>237.6</v>
      </c>
      <c r="E54" s="279">
        <v>432</v>
      </c>
      <c r="F54" s="279">
        <v>356.7</v>
      </c>
      <c r="G54" s="279">
        <v>277.2</v>
      </c>
      <c r="H54" s="279">
        <v>211.4</v>
      </c>
      <c r="I54" s="279">
        <v>175.5</v>
      </c>
      <c r="J54" s="279">
        <v>150.9</v>
      </c>
      <c r="K54" s="279">
        <v>128.1</v>
      </c>
      <c r="L54" s="279">
        <v>110.3</v>
      </c>
      <c r="M54" s="279">
        <v>89</v>
      </c>
      <c r="N54" s="279">
        <v>70.6</v>
      </c>
      <c r="O54" s="279">
        <v>57.2</v>
      </c>
      <c r="P54" s="279">
        <v>49.6</v>
      </c>
      <c r="Q54" s="279">
        <v>44.3</v>
      </c>
      <c r="R54" s="279">
        <v>40.6</v>
      </c>
      <c r="S54" s="279">
        <v>38.5</v>
      </c>
      <c r="T54" s="7">
        <v>36.1</v>
      </c>
      <c r="U54" s="7">
        <v>35.3</v>
      </c>
      <c r="V54" s="7">
        <v>58</v>
      </c>
      <c r="W54" s="7">
        <v>60</v>
      </c>
      <c r="X54" s="72">
        <v>62</v>
      </c>
      <c r="Y54" s="7">
        <v>61</v>
      </c>
      <c r="Z54" s="7">
        <v>61</v>
      </c>
    </row>
    <row r="55" spans="1:26" ht="41.25" customHeight="1">
      <c r="A55" s="265" t="s">
        <v>1458</v>
      </c>
      <c r="B55" s="18">
        <v>60</v>
      </c>
      <c r="C55" s="58">
        <v>199</v>
      </c>
      <c r="D55" s="58">
        <v>392</v>
      </c>
      <c r="E55" s="58">
        <v>595</v>
      </c>
      <c r="F55" s="58">
        <v>798</v>
      </c>
      <c r="G55" s="58">
        <v>998</v>
      </c>
      <c r="H55" s="58">
        <v>1107.5</v>
      </c>
      <c r="I55" s="58">
        <v>1249.5</v>
      </c>
      <c r="J55" s="58">
        <v>1439.8</v>
      </c>
      <c r="K55" s="58">
        <v>1568.4</v>
      </c>
      <c r="L55" s="58">
        <v>1698.4</v>
      </c>
      <c r="M55" s="58">
        <v>1920.7</v>
      </c>
      <c r="N55" s="58">
        <v>1996.2</v>
      </c>
      <c r="O55" s="58">
        <v>2151.5</v>
      </c>
      <c r="P55" s="58">
        <v>2300.4</v>
      </c>
      <c r="Q55" s="58">
        <v>2440.2</v>
      </c>
      <c r="R55" s="58">
        <v>2627</v>
      </c>
      <c r="S55" s="58">
        <v>2818</v>
      </c>
      <c r="T55" s="7">
        <v>2856.7</v>
      </c>
      <c r="U55" s="7">
        <v>2949.6</v>
      </c>
      <c r="V55" s="7">
        <v>3096.8</v>
      </c>
      <c r="W55" s="7">
        <v>3272.8</v>
      </c>
      <c r="X55" s="7">
        <v>3544.7</v>
      </c>
      <c r="Y55" s="7">
        <v>3777.4</v>
      </c>
      <c r="Z55" s="7">
        <v>3789.2</v>
      </c>
    </row>
    <row r="56" spans="1:26" ht="28.5">
      <c r="A56" s="39" t="s">
        <v>1399</v>
      </c>
      <c r="B56" s="7">
        <v>147.5</v>
      </c>
      <c r="C56" s="58">
        <v>133.9</v>
      </c>
      <c r="D56" s="58">
        <v>129.2</v>
      </c>
      <c r="E56" s="58">
        <v>123.7</v>
      </c>
      <c r="F56" s="58">
        <v>128.4</v>
      </c>
      <c r="G56" s="58">
        <v>124.3</v>
      </c>
      <c r="H56" s="58">
        <v>122.5</v>
      </c>
      <c r="I56" s="58">
        <v>117.1</v>
      </c>
      <c r="J56" s="58">
        <v>112.5</v>
      </c>
      <c r="K56" s="58">
        <v>108.6</v>
      </c>
      <c r="L56" s="58">
        <v>106.7</v>
      </c>
      <c r="M56" s="58">
        <v>101.1</v>
      </c>
      <c r="N56" s="58">
        <v>92.9</v>
      </c>
      <c r="O56" s="58">
        <v>86.3</v>
      </c>
      <c r="P56" s="58">
        <v>79.2</v>
      </c>
      <c r="Q56" s="58">
        <v>72.2</v>
      </c>
      <c r="R56" s="58">
        <v>69</v>
      </c>
      <c r="S56" s="58">
        <v>64.4</v>
      </c>
      <c r="T56" s="7">
        <v>64.8</v>
      </c>
      <c r="U56" s="18">
        <v>157.7</v>
      </c>
      <c r="V56" s="7">
        <v>166.3</v>
      </c>
      <c r="W56" s="7">
        <v>169.9</v>
      </c>
      <c r="X56" s="7">
        <v>166</v>
      </c>
      <c r="Y56" s="18">
        <v>167.4</v>
      </c>
      <c r="Z56" s="7">
        <v>175.4</v>
      </c>
    </row>
    <row r="57" spans="1:26" ht="24" customHeight="1">
      <c r="A57" s="39" t="s">
        <v>1459</v>
      </c>
      <c r="B57" s="7">
        <v>9417.3</v>
      </c>
      <c r="C57" s="58">
        <v>10156.7</v>
      </c>
      <c r="D57" s="58">
        <v>11099.2</v>
      </c>
      <c r="E57" s="58">
        <v>12387.3</v>
      </c>
      <c r="F57" s="58">
        <v>13688.5</v>
      </c>
      <c r="G57" s="58">
        <v>15047.2</v>
      </c>
      <c r="H57" s="58">
        <v>16591.2</v>
      </c>
      <c r="I57" s="58">
        <v>17761.3</v>
      </c>
      <c r="J57" s="58">
        <v>18543.4</v>
      </c>
      <c r="K57" s="58">
        <v>19097.4</v>
      </c>
      <c r="L57" s="58">
        <v>19983.9</v>
      </c>
      <c r="M57" s="58">
        <v>21135.1</v>
      </c>
      <c r="N57" s="58">
        <v>22082.1</v>
      </c>
      <c r="O57" s="58">
        <v>22853.8</v>
      </c>
      <c r="P57" s="58">
        <v>24124.8</v>
      </c>
      <c r="Q57" s="58">
        <v>25281.8</v>
      </c>
      <c r="R57" s="58">
        <v>27754.5</v>
      </c>
      <c r="S57" s="58">
        <v>30300.2</v>
      </c>
      <c r="T57" s="7">
        <v>31340.6</v>
      </c>
      <c r="U57" s="7">
        <v>32629.1</v>
      </c>
      <c r="V57" s="7">
        <v>34624.3</v>
      </c>
      <c r="W57" s="7">
        <v>36917.2</v>
      </c>
      <c r="X57" s="7">
        <v>39237.1</v>
      </c>
      <c r="Y57" s="7">
        <v>41433.4</v>
      </c>
      <c r="Z57" s="7">
        <v>42317.1</v>
      </c>
    </row>
    <row r="58" spans="1:26" ht="54" customHeight="1">
      <c r="A58" s="31" t="s">
        <v>1460</v>
      </c>
      <c r="B58" s="80">
        <v>63.4</v>
      </c>
      <c r="C58" s="279">
        <v>68.4</v>
      </c>
      <c r="D58" s="279">
        <v>74.8</v>
      </c>
      <c r="E58" s="279">
        <v>83.4</v>
      </c>
      <c r="F58" s="279">
        <v>92.3</v>
      </c>
      <c r="G58" s="279">
        <v>101.7</v>
      </c>
      <c r="H58" s="279">
        <v>112.3</v>
      </c>
      <c r="I58" s="279">
        <v>120.4</v>
      </c>
      <c r="J58" s="279">
        <v>126.2</v>
      </c>
      <c r="K58" s="279">
        <v>130.5</v>
      </c>
      <c r="L58" s="279">
        <v>137.2</v>
      </c>
      <c r="M58" s="279">
        <v>145.8</v>
      </c>
      <c r="N58" s="279">
        <v>153</v>
      </c>
      <c r="O58" s="279">
        <v>158.9</v>
      </c>
      <c r="P58" s="279">
        <v>168.4</v>
      </c>
      <c r="Q58" s="279">
        <v>177</v>
      </c>
      <c r="R58" s="279">
        <v>194.4</v>
      </c>
      <c r="S58" s="279">
        <v>212.3</v>
      </c>
      <c r="T58" s="80">
        <v>219.4</v>
      </c>
      <c r="U58" s="7">
        <v>228.4</v>
      </c>
      <c r="V58" s="18">
        <v>242</v>
      </c>
      <c r="W58" s="7">
        <v>257.5</v>
      </c>
      <c r="X58" s="7">
        <v>273.1</v>
      </c>
      <c r="Y58" s="7">
        <v>283.3</v>
      </c>
      <c r="Z58" s="7">
        <v>288.8</v>
      </c>
    </row>
    <row r="59" spans="1:26" ht="14.25" customHeight="1">
      <c r="A59" s="31" t="s">
        <v>1461</v>
      </c>
      <c r="B59" s="7">
        <v>14.5</v>
      </c>
      <c r="C59" s="279">
        <v>14.3</v>
      </c>
      <c r="D59" s="279">
        <v>13.9</v>
      </c>
      <c r="E59" s="279">
        <v>13.5</v>
      </c>
      <c r="F59" s="279">
        <v>13.3</v>
      </c>
      <c r="G59" s="279">
        <v>13</v>
      </c>
      <c r="H59" s="279">
        <v>12.7</v>
      </c>
      <c r="I59" s="279">
        <v>12.4</v>
      </c>
      <c r="J59" s="279">
        <v>12.3</v>
      </c>
      <c r="K59" s="279">
        <v>12.1</v>
      </c>
      <c r="L59" s="279">
        <v>11.8</v>
      </c>
      <c r="M59" s="279">
        <v>11.3</v>
      </c>
      <c r="N59" s="279">
        <v>10.9</v>
      </c>
      <c r="O59" s="279">
        <v>10.6</v>
      </c>
      <c r="P59" s="279">
        <v>10.3</v>
      </c>
      <c r="Q59" s="279">
        <v>9.9</v>
      </c>
      <c r="R59" s="279">
        <v>9.7</v>
      </c>
      <c r="S59" s="279">
        <v>9.4</v>
      </c>
      <c r="T59" s="18">
        <v>9</v>
      </c>
      <c r="U59" s="7">
        <v>8.8</v>
      </c>
      <c r="V59" s="7">
        <v>8.6</v>
      </c>
      <c r="W59" s="7">
        <v>8.4</v>
      </c>
      <c r="X59" s="7">
        <v>8.3</v>
      </c>
      <c r="Y59" s="7">
        <v>8.3</v>
      </c>
      <c r="Z59" s="18">
        <v>8</v>
      </c>
    </row>
    <row r="60" spans="1:26" ht="12.75">
      <c r="A60" s="31" t="s">
        <v>1462</v>
      </c>
      <c r="B60" s="18">
        <v>14</v>
      </c>
      <c r="C60" s="279">
        <v>13.9</v>
      </c>
      <c r="D60" s="279">
        <v>13.8</v>
      </c>
      <c r="E60" s="279">
        <v>13.5</v>
      </c>
      <c r="F60" s="279">
        <v>13.2</v>
      </c>
      <c r="G60" s="279">
        <v>12.7</v>
      </c>
      <c r="H60" s="279">
        <v>12.5</v>
      </c>
      <c r="I60" s="279">
        <v>12.3</v>
      </c>
      <c r="J60" s="279">
        <v>12.2</v>
      </c>
      <c r="K60" s="279">
        <v>12.2</v>
      </c>
      <c r="L60" s="279">
        <v>12.1</v>
      </c>
      <c r="M60" s="279">
        <v>11.9</v>
      </c>
      <c r="N60" s="279">
        <v>11.8</v>
      </c>
      <c r="O60" s="279">
        <v>11.6</v>
      </c>
      <c r="P60" s="279">
        <v>11.4</v>
      </c>
      <c r="Q60" s="279">
        <v>11.3</v>
      </c>
      <c r="R60" s="279">
        <v>11.2</v>
      </c>
      <c r="S60" s="279">
        <v>11.2</v>
      </c>
      <c r="T60" s="18">
        <v>11</v>
      </c>
      <c r="U60" s="7">
        <v>11.1</v>
      </c>
      <c r="V60" s="18">
        <v>11</v>
      </c>
      <c r="W60" s="18">
        <v>11</v>
      </c>
      <c r="X60" s="7">
        <v>10.7</v>
      </c>
      <c r="Y60" s="7">
        <v>10.7</v>
      </c>
      <c r="Z60" s="7">
        <v>10.2</v>
      </c>
    </row>
    <row r="61" spans="1:26" ht="15.75" customHeight="1">
      <c r="A61" s="5" t="s">
        <v>1463</v>
      </c>
      <c r="B61" s="7">
        <v>5.4</v>
      </c>
      <c r="C61" s="279">
        <v>5.5</v>
      </c>
      <c r="D61" s="279">
        <v>5.6</v>
      </c>
      <c r="E61" s="279">
        <v>5.7</v>
      </c>
      <c r="F61" s="279">
        <v>5.7</v>
      </c>
      <c r="G61" s="279">
        <v>5.8</v>
      </c>
      <c r="H61" s="279">
        <v>5.8</v>
      </c>
      <c r="I61" s="279">
        <v>5.8</v>
      </c>
      <c r="J61" s="279">
        <v>5.8</v>
      </c>
      <c r="K61" s="279">
        <v>5.8</v>
      </c>
      <c r="L61" s="279">
        <v>5.8</v>
      </c>
      <c r="M61" s="279">
        <v>5.9</v>
      </c>
      <c r="N61" s="279">
        <v>5.9</v>
      </c>
      <c r="O61" s="279">
        <v>6</v>
      </c>
      <c r="P61" s="279">
        <v>6.1</v>
      </c>
      <c r="Q61" s="279">
        <v>6.2</v>
      </c>
      <c r="R61" s="279">
        <v>6.3</v>
      </c>
      <c r="S61" s="279">
        <v>6.3</v>
      </c>
      <c r="T61" s="7">
        <v>6.3</v>
      </c>
      <c r="U61" s="7">
        <v>6.3</v>
      </c>
      <c r="V61" s="7">
        <v>6.5</v>
      </c>
      <c r="W61" s="7">
        <v>6.7</v>
      </c>
      <c r="X61" s="18">
        <v>7</v>
      </c>
      <c r="Y61" s="7">
        <v>7.4</v>
      </c>
      <c r="Z61" s="7">
        <v>7.4</v>
      </c>
    </row>
    <row r="62" spans="1:26" ht="22.5" customHeight="1">
      <c r="A62" s="422" t="s">
        <v>1400</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row>
    <row r="63" spans="1:25" ht="15" customHeight="1">
      <c r="A63" s="42" t="s">
        <v>1464</v>
      </c>
      <c r="B63" s="279"/>
      <c r="C63" s="279"/>
      <c r="D63" s="279"/>
      <c r="E63" s="279"/>
      <c r="F63" s="279"/>
      <c r="G63" s="279"/>
      <c r="H63" s="279"/>
      <c r="I63" s="279"/>
      <c r="J63" s="279"/>
      <c r="K63" s="279"/>
      <c r="L63" s="279"/>
      <c r="M63" s="279"/>
      <c r="N63" s="279"/>
      <c r="O63" s="279"/>
      <c r="P63" s="279"/>
      <c r="Q63" s="279"/>
      <c r="R63" s="279"/>
      <c r="Y63" s="48"/>
    </row>
    <row r="64" spans="1:26" ht="30.75" customHeight="1">
      <c r="A64" s="31" t="s">
        <v>1465</v>
      </c>
      <c r="B64" s="7">
        <v>87.2</v>
      </c>
      <c r="C64" s="279">
        <v>87.1</v>
      </c>
      <c r="D64" s="279">
        <v>87.1</v>
      </c>
      <c r="E64" s="279">
        <v>87.1</v>
      </c>
      <c r="F64" s="279">
        <v>87.4</v>
      </c>
      <c r="G64" s="279">
        <v>87.1</v>
      </c>
      <c r="H64" s="279">
        <v>86.7</v>
      </c>
      <c r="I64" s="279">
        <v>86.2</v>
      </c>
      <c r="J64" s="279">
        <v>86</v>
      </c>
      <c r="K64" s="279">
        <v>86.1</v>
      </c>
      <c r="L64" s="279">
        <v>85.8</v>
      </c>
      <c r="M64" s="279">
        <v>85.5</v>
      </c>
      <c r="N64" s="279">
        <v>85.4</v>
      </c>
      <c r="O64" s="279">
        <v>85.3</v>
      </c>
      <c r="P64" s="279">
        <v>85.2</v>
      </c>
      <c r="Q64" s="279">
        <v>85.2</v>
      </c>
      <c r="R64" s="279">
        <v>85.2</v>
      </c>
      <c r="S64" s="279">
        <v>85.6</v>
      </c>
      <c r="T64" s="7">
        <v>85.6</v>
      </c>
      <c r="U64" s="279">
        <v>85.7</v>
      </c>
      <c r="V64" s="7">
        <v>85.5</v>
      </c>
      <c r="W64" s="279">
        <v>85.6</v>
      </c>
      <c r="X64" s="7">
        <v>85.6</v>
      </c>
      <c r="Y64" s="7">
        <v>86.3</v>
      </c>
      <c r="Z64" s="7">
        <v>86.3</v>
      </c>
    </row>
    <row r="65" spans="1:26" ht="28.5">
      <c r="A65" s="31" t="s">
        <v>1466</v>
      </c>
      <c r="B65" s="7">
        <v>456.2</v>
      </c>
      <c r="C65" s="279">
        <v>465.9</v>
      </c>
      <c r="D65" s="279">
        <v>489.1</v>
      </c>
      <c r="E65" s="279">
        <v>519</v>
      </c>
      <c r="F65" s="279">
        <v>538.6</v>
      </c>
      <c r="G65" s="279">
        <v>558.5</v>
      </c>
      <c r="H65" s="279">
        <v>569</v>
      </c>
      <c r="I65" s="279">
        <v>573.5</v>
      </c>
      <c r="J65" s="279">
        <v>579</v>
      </c>
      <c r="K65" s="279">
        <v>584.4</v>
      </c>
      <c r="L65" s="279">
        <v>588.7</v>
      </c>
      <c r="M65" s="279">
        <v>592.6</v>
      </c>
      <c r="N65" s="279">
        <v>598.6</v>
      </c>
      <c r="O65" s="279">
        <v>600.6</v>
      </c>
      <c r="P65" s="279">
        <v>581</v>
      </c>
      <c r="Q65" s="279">
        <v>701.1</v>
      </c>
      <c r="R65" s="279">
        <v>747.5</v>
      </c>
      <c r="S65" s="279">
        <v>754.1</v>
      </c>
      <c r="T65" s="7">
        <v>792.7</v>
      </c>
      <c r="U65" s="279">
        <v>825</v>
      </c>
      <c r="V65" s="23">
        <v>927.3</v>
      </c>
      <c r="W65" s="74">
        <v>1278.3</v>
      </c>
      <c r="X65" s="18">
        <v>1396.5</v>
      </c>
      <c r="Y65" s="18">
        <v>1451.2</v>
      </c>
      <c r="Z65" s="7">
        <v>1480.8</v>
      </c>
    </row>
    <row r="66" spans="1:26" ht="31.5" customHeight="1">
      <c r="A66" s="31" t="s">
        <v>1820</v>
      </c>
      <c r="B66" s="7">
        <v>405.5</v>
      </c>
      <c r="C66" s="279">
        <v>419.1</v>
      </c>
      <c r="D66" s="279">
        <v>440</v>
      </c>
      <c r="E66" s="279">
        <v>462.8</v>
      </c>
      <c r="F66" s="279">
        <v>483.9</v>
      </c>
      <c r="G66" s="279">
        <v>500.2</v>
      </c>
      <c r="H66" s="279">
        <v>510.9</v>
      </c>
      <c r="I66" s="279">
        <v>517.4</v>
      </c>
      <c r="J66" s="279">
        <v>525.3</v>
      </c>
      <c r="K66" s="279">
        <v>532.4</v>
      </c>
      <c r="L66" s="279">
        <v>537</v>
      </c>
      <c r="M66" s="279">
        <v>541.1</v>
      </c>
      <c r="N66" s="279">
        <v>544.2</v>
      </c>
      <c r="O66" s="279">
        <v>546.4</v>
      </c>
      <c r="P66" s="279">
        <v>530.5</v>
      </c>
      <c r="Q66" s="279">
        <v>597.3</v>
      </c>
      <c r="R66" s="279">
        <v>624.2</v>
      </c>
      <c r="S66" s="279">
        <v>629.1</v>
      </c>
      <c r="T66" s="18">
        <v>646.9</v>
      </c>
      <c r="U66" s="279">
        <v>664.6</v>
      </c>
      <c r="V66" s="11">
        <v>727.7</v>
      </c>
      <c r="W66" s="279">
        <v>925.2</v>
      </c>
      <c r="X66" s="18">
        <v>985.4</v>
      </c>
      <c r="Y66" s="18">
        <v>1023.8</v>
      </c>
      <c r="Z66" s="7">
        <v>1045.3</v>
      </c>
    </row>
    <row r="67" spans="1:26" ht="25.5">
      <c r="A67" s="31" t="s">
        <v>1467</v>
      </c>
      <c r="B67" s="18">
        <v>3</v>
      </c>
      <c r="C67" s="279">
        <v>3.1</v>
      </c>
      <c r="D67" s="279">
        <v>3.1</v>
      </c>
      <c r="E67" s="279">
        <v>3.1</v>
      </c>
      <c r="F67" s="279">
        <v>3</v>
      </c>
      <c r="G67" s="279">
        <v>3</v>
      </c>
      <c r="H67" s="279">
        <v>3</v>
      </c>
      <c r="I67" s="279">
        <v>3</v>
      </c>
      <c r="J67" s="279">
        <v>3</v>
      </c>
      <c r="K67" s="279">
        <v>3</v>
      </c>
      <c r="L67" s="279">
        <v>3</v>
      </c>
      <c r="M67" s="279">
        <v>2.9</v>
      </c>
      <c r="N67" s="279">
        <v>2.9</v>
      </c>
      <c r="O67" s="279">
        <v>2.8</v>
      </c>
      <c r="P67" s="279">
        <v>2.8</v>
      </c>
      <c r="Q67" s="279">
        <v>2.8</v>
      </c>
      <c r="R67" s="279">
        <v>2.7</v>
      </c>
      <c r="S67" s="279">
        <v>2.7</v>
      </c>
      <c r="T67" s="7">
        <v>2.6</v>
      </c>
      <c r="U67" s="279">
        <v>2.6</v>
      </c>
      <c r="V67" s="7">
        <v>2.5</v>
      </c>
      <c r="W67" s="279">
        <v>2.5</v>
      </c>
      <c r="X67" s="7">
        <v>2.5</v>
      </c>
      <c r="Y67" s="7">
        <v>2.5</v>
      </c>
      <c r="Z67" s="7">
        <v>2.5</v>
      </c>
    </row>
    <row r="68" spans="1:26" ht="25.5">
      <c r="A68" s="31" t="s">
        <v>1468</v>
      </c>
      <c r="B68" s="7">
        <v>4.4</v>
      </c>
      <c r="C68" s="279">
        <v>4.6</v>
      </c>
      <c r="D68" s="279">
        <v>4.7</v>
      </c>
      <c r="E68" s="279">
        <v>4.6</v>
      </c>
      <c r="F68" s="279">
        <v>4.6</v>
      </c>
      <c r="G68" s="279">
        <v>4.7</v>
      </c>
      <c r="H68" s="279">
        <v>4.7</v>
      </c>
      <c r="I68" s="279">
        <v>4.7</v>
      </c>
      <c r="J68" s="279">
        <v>4.7</v>
      </c>
      <c r="K68" s="279">
        <v>4.8</v>
      </c>
      <c r="L68" s="279">
        <v>4.8</v>
      </c>
      <c r="M68" s="279">
        <v>4.8</v>
      </c>
      <c r="N68" s="279">
        <v>4.8</v>
      </c>
      <c r="O68" s="279">
        <v>4.8</v>
      </c>
      <c r="P68" s="279">
        <v>4.9</v>
      </c>
      <c r="Q68" s="279">
        <v>4.9</v>
      </c>
      <c r="R68" s="279">
        <v>4.9</v>
      </c>
      <c r="S68" s="279">
        <v>4.9</v>
      </c>
      <c r="T68" s="7">
        <v>4.9</v>
      </c>
      <c r="U68" s="279">
        <v>4.9</v>
      </c>
      <c r="V68" s="7">
        <v>4.8</v>
      </c>
      <c r="W68" s="279">
        <v>4.8</v>
      </c>
      <c r="X68" s="7">
        <v>4.8</v>
      </c>
      <c r="Y68" s="7">
        <v>5.3</v>
      </c>
      <c r="Z68" s="7">
        <v>5.3</v>
      </c>
    </row>
    <row r="69" spans="1:26" ht="25.5">
      <c r="A69" s="31" t="s">
        <v>1469</v>
      </c>
      <c r="B69" s="7">
        <v>358.3</v>
      </c>
      <c r="C69" s="279">
        <v>367</v>
      </c>
      <c r="D69" s="279">
        <v>372.6</v>
      </c>
      <c r="E69" s="279">
        <v>376.8</v>
      </c>
      <c r="F69" s="279">
        <v>388.8</v>
      </c>
      <c r="G69" s="279">
        <v>392</v>
      </c>
      <c r="H69" s="279">
        <v>397.6</v>
      </c>
      <c r="I69" s="279">
        <v>397.7</v>
      </c>
      <c r="J69" s="279">
        <v>401.9</v>
      </c>
      <c r="K69" s="279">
        <v>405</v>
      </c>
      <c r="L69" s="279">
        <v>406.4</v>
      </c>
      <c r="M69" s="279">
        <v>412.3</v>
      </c>
      <c r="N69" s="279">
        <v>420.5</v>
      </c>
      <c r="O69" s="279">
        <v>422.6</v>
      </c>
      <c r="P69" s="279">
        <v>435.9</v>
      </c>
      <c r="Q69" s="279">
        <v>438.6</v>
      </c>
      <c r="R69" s="279">
        <v>441.8</v>
      </c>
      <c r="S69" s="279">
        <v>461.2</v>
      </c>
      <c r="T69" s="7">
        <v>465.5</v>
      </c>
      <c r="U69" s="279">
        <v>475.1</v>
      </c>
      <c r="V69" s="7">
        <v>485.2</v>
      </c>
      <c r="W69" s="279">
        <v>497.3</v>
      </c>
      <c r="X69" s="18">
        <v>512</v>
      </c>
      <c r="Y69" s="7">
        <v>514.2</v>
      </c>
      <c r="Z69" s="7">
        <v>517</v>
      </c>
    </row>
    <row r="70" spans="1:26" ht="25.5">
      <c r="A70" s="31" t="s">
        <v>1470</v>
      </c>
      <c r="B70" s="7">
        <v>148.6</v>
      </c>
      <c r="C70" s="279">
        <v>140.2</v>
      </c>
      <c r="D70" s="279">
        <v>141.9</v>
      </c>
      <c r="E70" s="279">
        <v>143.3</v>
      </c>
      <c r="F70" s="279">
        <v>147.8</v>
      </c>
      <c r="G70" s="279">
        <v>150</v>
      </c>
      <c r="H70" s="279">
        <v>151.5</v>
      </c>
      <c r="I70" s="279">
        <v>152</v>
      </c>
      <c r="J70" s="279">
        <v>153.1</v>
      </c>
      <c r="K70" s="279">
        <v>151.7</v>
      </c>
      <c r="L70" s="279">
        <v>152.1</v>
      </c>
      <c r="M70" s="279">
        <v>152.7</v>
      </c>
      <c r="N70" s="279">
        <v>156.1</v>
      </c>
      <c r="O70" s="279">
        <v>157.6</v>
      </c>
      <c r="P70" s="279">
        <v>159.9</v>
      </c>
      <c r="Q70" s="279">
        <v>161.9</v>
      </c>
      <c r="R70" s="279">
        <v>163.5</v>
      </c>
      <c r="S70" s="279">
        <v>164.8</v>
      </c>
      <c r="T70" s="7">
        <v>166.2</v>
      </c>
      <c r="U70" s="279">
        <v>167.5</v>
      </c>
      <c r="V70" s="18">
        <v>170.6</v>
      </c>
      <c r="W70" s="279">
        <v>174.4</v>
      </c>
      <c r="X70" s="7">
        <v>174.9</v>
      </c>
      <c r="Y70" s="7">
        <v>177.3</v>
      </c>
      <c r="Z70" s="7">
        <v>177.7</v>
      </c>
    </row>
    <row r="71" spans="1:26" ht="25.5">
      <c r="A71" s="31" t="s">
        <v>1471</v>
      </c>
      <c r="B71" s="7">
        <v>51.2</v>
      </c>
      <c r="C71" s="279">
        <v>51.4</v>
      </c>
      <c r="D71" s="279">
        <v>50.5</v>
      </c>
      <c r="E71" s="279">
        <v>49.9</v>
      </c>
      <c r="F71" s="279">
        <v>49.2</v>
      </c>
      <c r="G71" s="279">
        <v>48.8</v>
      </c>
      <c r="H71" s="279">
        <v>48.5</v>
      </c>
      <c r="I71" s="279">
        <v>48.8</v>
      </c>
      <c r="J71" s="279">
        <v>48</v>
      </c>
      <c r="K71" s="279">
        <v>48.4</v>
      </c>
      <c r="L71" s="279">
        <v>48.1</v>
      </c>
      <c r="M71" s="279">
        <v>50.1</v>
      </c>
      <c r="N71" s="279">
        <v>49.7</v>
      </c>
      <c r="O71" s="279">
        <v>49.9</v>
      </c>
      <c r="P71" s="279">
        <v>49.8</v>
      </c>
      <c r="Q71" s="279">
        <v>49.6</v>
      </c>
      <c r="R71" s="279">
        <v>49.5</v>
      </c>
      <c r="S71" s="279">
        <v>49.2</v>
      </c>
      <c r="T71" s="7">
        <v>48.9</v>
      </c>
      <c r="U71" s="279">
        <v>49.2</v>
      </c>
      <c r="V71" s="18">
        <v>51</v>
      </c>
      <c r="W71" s="279">
        <v>54.9</v>
      </c>
      <c r="X71" s="18">
        <v>55</v>
      </c>
      <c r="Y71" s="7">
        <v>54.9</v>
      </c>
      <c r="Z71" s="7">
        <v>54.8</v>
      </c>
    </row>
    <row r="72" spans="1:26" ht="28.5">
      <c r="A72" s="31" t="s">
        <v>1472</v>
      </c>
      <c r="B72" s="7">
        <v>15.5</v>
      </c>
      <c r="C72" s="279">
        <v>15.5</v>
      </c>
      <c r="D72" s="279">
        <v>15.5</v>
      </c>
      <c r="E72" s="279">
        <v>15</v>
      </c>
      <c r="F72" s="279">
        <v>15</v>
      </c>
      <c r="G72" s="279">
        <v>15.1</v>
      </c>
      <c r="H72" s="279">
        <v>15.1</v>
      </c>
      <c r="I72" s="279">
        <v>15</v>
      </c>
      <c r="J72" s="279">
        <v>15</v>
      </c>
      <c r="K72" s="279">
        <v>14.9</v>
      </c>
      <c r="L72" s="279">
        <v>15</v>
      </c>
      <c r="M72" s="279">
        <v>15.2</v>
      </c>
      <c r="N72" s="279">
        <v>15.2</v>
      </c>
      <c r="O72" s="279">
        <v>15.6</v>
      </c>
      <c r="P72" s="279">
        <v>15.6</v>
      </c>
      <c r="Q72" s="279">
        <v>15.6</v>
      </c>
      <c r="R72" s="279">
        <v>15.8</v>
      </c>
      <c r="S72" s="279">
        <v>16</v>
      </c>
      <c r="T72" s="7">
        <v>15.9</v>
      </c>
      <c r="U72" s="279">
        <v>15.9</v>
      </c>
      <c r="V72" s="7">
        <v>19.5</v>
      </c>
      <c r="W72" s="279">
        <v>19.6</v>
      </c>
      <c r="X72" s="7">
        <v>19.8</v>
      </c>
      <c r="Y72" s="7">
        <v>19.3</v>
      </c>
      <c r="Z72" s="7">
        <v>19.3</v>
      </c>
    </row>
    <row r="73" spans="1:26" ht="25.5">
      <c r="A73" s="31" t="s">
        <v>1473</v>
      </c>
      <c r="B73" s="7">
        <v>102.2</v>
      </c>
      <c r="C73" s="279">
        <v>97.8</v>
      </c>
      <c r="D73" s="279">
        <v>97.3</v>
      </c>
      <c r="E73" s="279">
        <v>93.8</v>
      </c>
      <c r="F73" s="279">
        <v>83.7</v>
      </c>
      <c r="G73" s="279">
        <v>75</v>
      </c>
      <c r="H73" s="279">
        <v>84.4</v>
      </c>
      <c r="I73" s="279">
        <v>89.1</v>
      </c>
      <c r="J73" s="279">
        <v>84.6</v>
      </c>
      <c r="K73" s="279">
        <v>84.6</v>
      </c>
      <c r="L73" s="279">
        <v>101.8</v>
      </c>
      <c r="M73" s="279">
        <v>101.7</v>
      </c>
      <c r="N73" s="279">
        <v>101.7</v>
      </c>
      <c r="O73" s="279">
        <v>101.7</v>
      </c>
      <c r="P73" s="279">
        <v>101.7</v>
      </c>
      <c r="Q73" s="279">
        <v>101.6</v>
      </c>
      <c r="R73" s="279">
        <v>101.6</v>
      </c>
      <c r="S73" s="279">
        <v>101.6</v>
      </c>
      <c r="T73" s="7">
        <v>101.5</v>
      </c>
      <c r="U73" s="279">
        <v>101.4</v>
      </c>
      <c r="V73" s="7">
        <v>101.3</v>
      </c>
      <c r="W73" s="279">
        <v>101.4</v>
      </c>
      <c r="X73" s="7">
        <v>101.7</v>
      </c>
      <c r="Y73" s="7">
        <v>101.7</v>
      </c>
      <c r="Z73" s="7">
        <v>101.7</v>
      </c>
    </row>
    <row r="74" spans="1:26" ht="21" customHeight="1">
      <c r="A74" s="422" t="s">
        <v>1474</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row>
    <row r="75" spans="1:26" ht="13.5" customHeight="1">
      <c r="A75" s="422" t="s">
        <v>1475</v>
      </c>
      <c r="B75" s="422"/>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row>
    <row r="76" spans="1:26" ht="12.75" customHeight="1">
      <c r="A76" s="422" t="s">
        <v>1476</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row>
    <row r="77" spans="1:22" ht="12.75">
      <c r="A77" s="119" t="s">
        <v>1477</v>
      </c>
      <c r="B77" s="7"/>
      <c r="T77" s="48"/>
      <c r="U77" s="48"/>
      <c r="V77" s="7"/>
    </row>
    <row r="78" spans="1:26" ht="28.5">
      <c r="A78" s="39" t="s">
        <v>1478</v>
      </c>
      <c r="B78" s="7">
        <v>37510</v>
      </c>
      <c r="C78" s="74">
        <v>36471</v>
      </c>
      <c r="D78" s="74">
        <v>37120</v>
      </c>
      <c r="E78" s="74">
        <v>35599</v>
      </c>
      <c r="F78" s="74">
        <v>32791</v>
      </c>
      <c r="G78" s="74">
        <v>29468</v>
      </c>
      <c r="H78" s="74">
        <v>27665</v>
      </c>
      <c r="I78" s="74">
        <v>29021</v>
      </c>
      <c r="J78" s="74">
        <v>29718</v>
      </c>
      <c r="K78" s="74">
        <v>29594</v>
      </c>
      <c r="L78" s="74">
        <v>30916</v>
      </c>
      <c r="M78" s="74">
        <v>33243</v>
      </c>
      <c r="N78" s="74">
        <v>35602</v>
      </c>
      <c r="O78" s="74">
        <v>34506</v>
      </c>
      <c r="P78" s="74">
        <v>33957</v>
      </c>
      <c r="Q78" s="74">
        <v>32724</v>
      </c>
      <c r="R78" s="74">
        <v>33308</v>
      </c>
      <c r="S78" s="74">
        <v>29936</v>
      </c>
      <c r="T78" s="7">
        <v>27659</v>
      </c>
      <c r="U78" s="74">
        <v>26567</v>
      </c>
      <c r="V78" s="7">
        <v>27953</v>
      </c>
      <c r="W78" s="10">
        <v>27991</v>
      </c>
      <c r="X78" s="7">
        <v>27025</v>
      </c>
      <c r="Y78" s="72">
        <v>26958</v>
      </c>
      <c r="Z78" s="7">
        <v>23114</v>
      </c>
    </row>
    <row r="79" spans="1:26" ht="31.5" customHeight="1">
      <c r="A79" s="265" t="s">
        <v>1479</v>
      </c>
      <c r="B79" s="7">
        <v>214409</v>
      </c>
      <c r="C79" s="74">
        <v>200026</v>
      </c>
      <c r="D79" s="74">
        <v>192802</v>
      </c>
      <c r="E79" s="74">
        <v>189877</v>
      </c>
      <c r="F79" s="74">
        <v>183926</v>
      </c>
      <c r="G79" s="74">
        <v>178378</v>
      </c>
      <c r="H79" s="74">
        <v>177924</v>
      </c>
      <c r="I79" s="74">
        <v>183846</v>
      </c>
      <c r="J79" s="74">
        <v>182123</v>
      </c>
      <c r="K79" s="74">
        <v>179401</v>
      </c>
      <c r="L79" s="74">
        <v>187790</v>
      </c>
      <c r="M79" s="74">
        <v>215678</v>
      </c>
      <c r="N79" s="74">
        <v>243919</v>
      </c>
      <c r="O79" s="74">
        <v>251386</v>
      </c>
      <c r="P79" s="74">
        <v>274864</v>
      </c>
      <c r="Q79" s="74">
        <v>285362</v>
      </c>
      <c r="R79" s="74">
        <v>292206</v>
      </c>
      <c r="S79" s="74">
        <v>270883</v>
      </c>
      <c r="T79" s="7">
        <v>255484</v>
      </c>
      <c r="U79" s="74">
        <v>250635</v>
      </c>
      <c r="V79" s="7">
        <v>251848</v>
      </c>
      <c r="W79" s="10">
        <v>258618</v>
      </c>
      <c r="X79" s="7">
        <v>258437</v>
      </c>
      <c r="Y79" s="72">
        <v>251793</v>
      </c>
      <c r="Z79" s="7">
        <v>231197</v>
      </c>
    </row>
    <row r="80" spans="1:26" ht="21" customHeight="1">
      <c r="A80" s="422" t="s">
        <v>1480</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row>
  </sheetData>
  <sheetProtection selectLockedCells="1" selectUnlockedCells="1"/>
  <mergeCells count="12">
    <mergeCell ref="A74:Z74"/>
    <mergeCell ref="A75:Z75"/>
    <mergeCell ref="A76:Z76"/>
    <mergeCell ref="A80:Z80"/>
    <mergeCell ref="A1:Z1"/>
    <mergeCell ref="A3:Z3"/>
    <mergeCell ref="A25:Z25"/>
    <mergeCell ref="A26:Z26"/>
    <mergeCell ref="A50:Z50"/>
    <mergeCell ref="A51:Z51"/>
    <mergeCell ref="A52:Z52"/>
    <mergeCell ref="A62:Z62"/>
  </mergeCells>
  <printOptions/>
  <pageMargins left="0.75" right="0.75" top="1" bottom="1" header="0.5118055555555555" footer="0.5118055555555555"/>
  <pageSetup horizontalDpi="300" verticalDpi="300" orientation="landscape" paperSize="9" scale="53"/>
  <ignoredErrors>
    <ignoredError sqref="G28:J28 D28:F28" formulaRange="1"/>
  </ignoredErrors>
</worksheet>
</file>

<file path=xl/worksheets/sheet18.xml><?xml version="1.0" encoding="utf-8"?>
<worksheet xmlns="http://schemas.openxmlformats.org/spreadsheetml/2006/main" xmlns:r="http://schemas.openxmlformats.org/officeDocument/2006/relationships">
  <dimension ref="A1:AR62"/>
  <sheetViews>
    <sheetView zoomScalePageLayoutView="0" workbookViewId="0" topLeftCell="A1">
      <pane xSplit="1" ySplit="3" topLeftCell="I4" activePane="bottomRight" state="frozen"/>
      <selection pane="topLeft" activeCell="A1" sqref="A1"/>
      <selection pane="topRight" activeCell="F1" sqref="F1"/>
      <selection pane="bottomLeft" activeCell="A39" sqref="A39"/>
      <selection pane="bottomRight" activeCell="A1" sqref="A1:Z1"/>
    </sheetView>
  </sheetViews>
  <sheetFormatPr defaultColWidth="9.00390625" defaultRowHeight="12.75"/>
  <cols>
    <col min="1" max="1" width="32.75390625" style="0" customWidth="1"/>
    <col min="18" max="18" width="10.75390625" style="0" customWidth="1"/>
    <col min="19" max="19" width="12.00390625" style="0" customWidth="1"/>
    <col min="20" max="20" width="12.125" style="0" customWidth="1"/>
    <col min="21" max="21" width="10.625" style="0" customWidth="1"/>
    <col min="22" max="22" width="10.75390625" style="0" customWidth="1"/>
    <col min="23" max="23" width="11.75390625" style="0" customWidth="1"/>
    <col min="24" max="24" width="11.125" style="0" customWidth="1"/>
    <col min="25" max="25" width="10.75390625" style="0" customWidth="1"/>
    <col min="26" max="26" width="10.25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7.25" customHeight="1">
      <c r="A2" s="3" t="s">
        <v>566</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1821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18" ht="12.75">
      <c r="A4" s="265" t="s">
        <v>1481</v>
      </c>
      <c r="B4" s="1"/>
      <c r="C4" s="1"/>
      <c r="D4" s="1"/>
      <c r="E4" s="1"/>
      <c r="F4" s="1"/>
      <c r="G4" s="1"/>
      <c r="H4" s="1"/>
      <c r="I4" s="1"/>
      <c r="J4" s="1"/>
      <c r="K4" s="1"/>
      <c r="L4" s="1"/>
      <c r="M4" s="1"/>
      <c r="N4" s="1"/>
      <c r="O4" s="1"/>
      <c r="P4" s="1"/>
      <c r="Q4" s="1"/>
      <c r="R4" s="1"/>
    </row>
    <row r="5" spans="1:26" ht="12.75">
      <c r="A5" s="49" t="s">
        <v>1482</v>
      </c>
      <c r="B5" s="10">
        <v>3964.2</v>
      </c>
      <c r="C5" s="58">
        <v>3032.7</v>
      </c>
      <c r="D5" s="58">
        <v>2294.2</v>
      </c>
      <c r="E5" s="58">
        <v>1820.4</v>
      </c>
      <c r="F5" s="58">
        <v>1511.6</v>
      </c>
      <c r="G5" s="58">
        <v>1335.4</v>
      </c>
      <c r="H5" s="58">
        <v>1305.9</v>
      </c>
      <c r="I5" s="58">
        <v>1161</v>
      </c>
      <c r="J5" s="58">
        <v>1051.5</v>
      </c>
      <c r="K5" s="58">
        <v>1116.6</v>
      </c>
      <c r="L5" s="58">
        <v>1188.5</v>
      </c>
      <c r="M5" s="58">
        <v>1230</v>
      </c>
      <c r="N5" s="58">
        <v>1262.6</v>
      </c>
      <c r="O5" s="58">
        <v>1349.2</v>
      </c>
      <c r="P5" s="58">
        <v>1329.2</v>
      </c>
      <c r="Q5" s="58">
        <v>1425.7</v>
      </c>
      <c r="R5" s="58">
        <v>1649.3</v>
      </c>
      <c r="S5" s="58">
        <v>1785.9</v>
      </c>
      <c r="T5" s="10">
        <v>1628.1</v>
      </c>
      <c r="U5" s="10">
        <v>1608.7</v>
      </c>
      <c r="V5" s="7">
        <v>1651.3</v>
      </c>
      <c r="W5" s="7">
        <v>1767.2</v>
      </c>
      <c r="X5" s="7">
        <v>1722.2</v>
      </c>
      <c r="Y5" s="7">
        <v>1672.6</v>
      </c>
      <c r="Z5" s="7">
        <v>1537.4</v>
      </c>
    </row>
    <row r="6" spans="1:26" ht="12.75">
      <c r="A6" s="49" t="s">
        <v>1483</v>
      </c>
      <c r="B6" s="10">
        <v>17903.5</v>
      </c>
      <c r="C6" s="58">
        <v>12042.3</v>
      </c>
      <c r="D6" s="58">
        <v>8128.9</v>
      </c>
      <c r="E6" s="58">
        <v>6996.9</v>
      </c>
      <c r="F6" s="58">
        <v>5597.9</v>
      </c>
      <c r="G6" s="58">
        <v>4743.9</v>
      </c>
      <c r="H6" s="58">
        <v>4109.7</v>
      </c>
      <c r="I6" s="58">
        <v>3932.8</v>
      </c>
      <c r="J6" s="58">
        <v>3493.9</v>
      </c>
      <c r="K6" s="58">
        <v>3362</v>
      </c>
      <c r="L6" s="58">
        <v>3317.9</v>
      </c>
      <c r="M6" s="58">
        <v>3208</v>
      </c>
      <c r="N6" s="58">
        <v>3076.4</v>
      </c>
      <c r="O6" s="58">
        <v>2609.7</v>
      </c>
      <c r="P6" s="58">
        <v>2297</v>
      </c>
      <c r="Q6" s="58">
        <v>2080.6</v>
      </c>
      <c r="R6" s="58">
        <v>1989.4</v>
      </c>
      <c r="S6" s="58">
        <v>1800.2</v>
      </c>
      <c r="T6" s="10">
        <v>1558.9</v>
      </c>
      <c r="U6" s="10">
        <v>1510.2</v>
      </c>
      <c r="V6" s="7">
        <v>1483.9</v>
      </c>
      <c r="W6" s="7">
        <v>1359.6</v>
      </c>
      <c r="X6" s="7">
        <v>1253.7</v>
      </c>
      <c r="Y6" s="7">
        <v>1048.9</v>
      </c>
      <c r="Z6" s="7">
        <v>861.5</v>
      </c>
    </row>
    <row r="7" spans="1:26" ht="12.75">
      <c r="A7" s="49" t="s">
        <v>1484</v>
      </c>
      <c r="B7" s="10">
        <v>129.7</v>
      </c>
      <c r="C7" s="58">
        <v>59.9</v>
      </c>
      <c r="D7" s="58">
        <v>33.9</v>
      </c>
      <c r="E7" s="58">
        <v>30</v>
      </c>
      <c r="F7" s="58">
        <v>25.9</v>
      </c>
      <c r="G7" s="58">
        <v>28.2</v>
      </c>
      <c r="H7" s="58">
        <v>24.9</v>
      </c>
      <c r="I7" s="58">
        <v>16.9</v>
      </c>
      <c r="J7" s="58">
        <v>10.4</v>
      </c>
      <c r="K7" s="58">
        <v>13.5</v>
      </c>
      <c r="L7" s="58">
        <v>13.4</v>
      </c>
      <c r="M7" s="58">
        <v>12.4</v>
      </c>
      <c r="N7" s="58">
        <v>13.4</v>
      </c>
      <c r="O7" s="58">
        <v>14</v>
      </c>
      <c r="P7" s="58">
        <v>25.4</v>
      </c>
      <c r="Q7" s="58">
        <v>40.7</v>
      </c>
      <c r="R7" s="58">
        <v>50.5</v>
      </c>
      <c r="S7" s="58">
        <v>57.1</v>
      </c>
      <c r="T7" s="10">
        <v>51.4</v>
      </c>
      <c r="U7" s="58">
        <v>51</v>
      </c>
      <c r="V7" s="7">
        <v>62.4</v>
      </c>
      <c r="W7" s="7">
        <v>67.5</v>
      </c>
      <c r="X7" s="7">
        <v>71.8</v>
      </c>
      <c r="Y7" s="7">
        <v>72.6</v>
      </c>
      <c r="Z7" s="18">
        <v>70</v>
      </c>
    </row>
    <row r="8" spans="1:26" ht="25.5">
      <c r="A8" s="49" t="s">
        <v>1485</v>
      </c>
      <c r="B8" s="10">
        <v>208.1</v>
      </c>
      <c r="C8" s="58">
        <v>148.5</v>
      </c>
      <c r="D8" s="58">
        <v>104.6</v>
      </c>
      <c r="E8" s="58">
        <v>77.3</v>
      </c>
      <c r="F8" s="58">
        <v>71</v>
      </c>
      <c r="G8" s="58">
        <v>67</v>
      </c>
      <c r="H8" s="58">
        <v>75.3</v>
      </c>
      <c r="I8" s="58">
        <v>73.4</v>
      </c>
      <c r="J8" s="58">
        <v>56.4</v>
      </c>
      <c r="K8" s="58">
        <v>49.2</v>
      </c>
      <c r="L8" s="58">
        <v>52.8</v>
      </c>
      <c r="M8" s="58">
        <v>54</v>
      </c>
      <c r="N8" s="58">
        <v>57.3</v>
      </c>
      <c r="O8" s="58">
        <v>76.5</v>
      </c>
      <c r="P8" s="58">
        <v>135.6</v>
      </c>
      <c r="Q8" s="58">
        <v>184.5</v>
      </c>
      <c r="R8" s="58">
        <v>181.5</v>
      </c>
      <c r="S8" s="58">
        <v>181.1</v>
      </c>
      <c r="T8" s="10">
        <v>136.1</v>
      </c>
      <c r="U8" s="10">
        <v>112.7</v>
      </c>
      <c r="V8" s="7">
        <v>102.5</v>
      </c>
      <c r="W8" s="7">
        <v>88.7</v>
      </c>
      <c r="X8" s="7">
        <v>75.5</v>
      </c>
      <c r="Y8" s="7">
        <v>69.4</v>
      </c>
      <c r="Z8" s="7">
        <v>58.2</v>
      </c>
    </row>
    <row r="9" spans="1:27" ht="25.5">
      <c r="A9" s="265" t="s">
        <v>1486</v>
      </c>
      <c r="B9" s="10">
        <v>13.6</v>
      </c>
      <c r="C9" s="58">
        <v>136.3</v>
      </c>
      <c r="D9" s="58">
        <v>1607.3</v>
      </c>
      <c r="E9" s="58">
        <v>8212.6</v>
      </c>
      <c r="F9" s="58">
        <v>21416.5</v>
      </c>
      <c r="G9" s="58">
        <v>35801.4</v>
      </c>
      <c r="H9" s="58">
        <v>43119.8</v>
      </c>
      <c r="I9" s="58">
        <v>65882.8</v>
      </c>
      <c r="J9" s="58">
        <v>102236</v>
      </c>
      <c r="K9" s="58">
        <v>146431.2</v>
      </c>
      <c r="L9" s="58">
        <v>195689.3</v>
      </c>
      <c r="M9" s="58">
        <v>269949.8</v>
      </c>
      <c r="N9" s="58">
        <v>395642.2</v>
      </c>
      <c r="O9" s="58">
        <v>540250</v>
      </c>
      <c r="P9" s="58">
        <v>659909.5</v>
      </c>
      <c r="Q9" s="58">
        <v>833168.1</v>
      </c>
      <c r="R9" s="19">
        <v>1035949.7</v>
      </c>
      <c r="S9" s="19">
        <v>1221499.7</v>
      </c>
      <c r="T9" s="19">
        <v>1274257.3</v>
      </c>
      <c r="U9" s="19">
        <v>1355549.9</v>
      </c>
      <c r="V9" s="11">
        <v>1424869.3</v>
      </c>
      <c r="W9" s="11">
        <v>1530986.3</v>
      </c>
      <c r="X9" s="11">
        <v>1608804.9</v>
      </c>
      <c r="Y9" s="11">
        <v>1650601.9</v>
      </c>
      <c r="Z9" s="18">
        <v>1672028</v>
      </c>
      <c r="AA9" s="41"/>
    </row>
    <row r="10" spans="1:26" ht="12.75">
      <c r="A10" s="265" t="s">
        <v>334</v>
      </c>
      <c r="B10" s="10"/>
      <c r="C10" s="58"/>
      <c r="D10" s="58"/>
      <c r="E10" s="58"/>
      <c r="F10" s="58"/>
      <c r="G10" s="58"/>
      <c r="H10" s="58"/>
      <c r="I10" s="58"/>
      <c r="J10" s="58"/>
      <c r="K10" s="58"/>
      <c r="L10" s="58"/>
      <c r="M10" s="58"/>
      <c r="N10" s="58"/>
      <c r="O10" s="58"/>
      <c r="P10" s="58"/>
      <c r="Q10" s="58"/>
      <c r="R10" s="10"/>
      <c r="S10" s="10"/>
      <c r="T10" s="10"/>
      <c r="U10" s="10"/>
      <c r="V10" s="7"/>
      <c r="X10" s="7"/>
      <c r="Y10" s="7"/>
      <c r="Z10" s="7"/>
    </row>
    <row r="11" spans="1:26" ht="12.75">
      <c r="A11" s="25" t="s">
        <v>1487</v>
      </c>
      <c r="B11" s="10">
        <v>4.3</v>
      </c>
      <c r="C11" s="58">
        <v>40.9</v>
      </c>
      <c r="D11" s="58">
        <v>455.4</v>
      </c>
      <c r="E11" s="58">
        <v>1874.8</v>
      </c>
      <c r="F11" s="58">
        <v>3907.2</v>
      </c>
      <c r="G11" s="58">
        <v>5756.8</v>
      </c>
      <c r="H11" s="58">
        <v>7186</v>
      </c>
      <c r="I11" s="58">
        <v>6760.8</v>
      </c>
      <c r="J11" s="58">
        <v>8573</v>
      </c>
      <c r="K11" s="58">
        <v>11696.8</v>
      </c>
      <c r="L11" s="58">
        <v>15475.3</v>
      </c>
      <c r="M11" s="58">
        <v>19965.1</v>
      </c>
      <c r="N11" s="58">
        <v>27394.9</v>
      </c>
      <c r="O11" s="58">
        <v>32859.7</v>
      </c>
      <c r="P11" s="58">
        <v>41022.2</v>
      </c>
      <c r="Q11" s="58">
        <v>51457.2</v>
      </c>
      <c r="R11" s="58">
        <v>65544.8</v>
      </c>
      <c r="S11" s="58">
        <v>81533.8</v>
      </c>
      <c r="T11" s="10">
        <v>89607.1</v>
      </c>
      <c r="U11" s="10">
        <v>95779.4</v>
      </c>
      <c r="V11" s="22">
        <v>110796</v>
      </c>
      <c r="W11" s="22">
        <v>120364</v>
      </c>
      <c r="X11" s="11">
        <v>125570.3</v>
      </c>
      <c r="Y11" s="11">
        <v>126548.8</v>
      </c>
      <c r="Z11" s="18">
        <v>134645.3</v>
      </c>
    </row>
    <row r="12" spans="1:26" ht="12.75">
      <c r="A12" s="25" t="s">
        <v>1488</v>
      </c>
      <c r="B12" s="10">
        <v>0.3</v>
      </c>
      <c r="C12" s="58">
        <v>1.8</v>
      </c>
      <c r="D12" s="58">
        <v>19.9</v>
      </c>
      <c r="E12" s="58">
        <v>78.9</v>
      </c>
      <c r="F12" s="58">
        <v>163.2</v>
      </c>
      <c r="G12" s="58">
        <v>238.3</v>
      </c>
      <c r="H12" s="58">
        <v>375.7</v>
      </c>
      <c r="I12" s="58">
        <v>381.8</v>
      </c>
      <c r="J12" s="58">
        <v>711.5</v>
      </c>
      <c r="K12" s="58">
        <v>821.9</v>
      </c>
      <c r="L12" s="58">
        <v>997.6</v>
      </c>
      <c r="M12" s="58">
        <v>1295.3</v>
      </c>
      <c r="N12" s="58">
        <v>1278.2</v>
      </c>
      <c r="O12" s="58">
        <v>1470.4</v>
      </c>
      <c r="P12" s="58">
        <v>1658.8</v>
      </c>
      <c r="Q12" s="58">
        <v>2236.6</v>
      </c>
      <c r="R12" s="58">
        <v>2776.4</v>
      </c>
      <c r="S12" s="58">
        <v>3556.9</v>
      </c>
      <c r="T12" s="10">
        <v>4237.3</v>
      </c>
      <c r="U12" s="10">
        <v>4547.4</v>
      </c>
      <c r="V12" s="7">
        <v>5170.8</v>
      </c>
      <c r="W12" s="10">
        <v>5803.8</v>
      </c>
      <c r="X12" s="7">
        <v>6727.6</v>
      </c>
      <c r="Y12" s="7">
        <v>7895.8</v>
      </c>
      <c r="Z12" s="7">
        <v>8489.8</v>
      </c>
    </row>
    <row r="13" spans="1:26" ht="12.75">
      <c r="A13" s="25" t="s">
        <v>1489</v>
      </c>
      <c r="B13" s="10">
        <v>2.9</v>
      </c>
      <c r="C13" s="58">
        <v>42.5</v>
      </c>
      <c r="D13" s="58">
        <v>422.1</v>
      </c>
      <c r="E13" s="58">
        <v>2341.6</v>
      </c>
      <c r="F13" s="58">
        <v>5915.4</v>
      </c>
      <c r="G13" s="58">
        <v>9981.9</v>
      </c>
      <c r="H13" s="58">
        <v>12129.3</v>
      </c>
      <c r="I13" s="58">
        <v>16480.3</v>
      </c>
      <c r="J13" s="58">
        <v>22075.8</v>
      </c>
      <c r="K13" s="58">
        <v>31990.1</v>
      </c>
      <c r="L13" s="58">
        <v>39995.8</v>
      </c>
      <c r="M13" s="58">
        <v>56628.2</v>
      </c>
      <c r="N13" s="58">
        <v>72706.1</v>
      </c>
      <c r="O13" s="58">
        <v>88024.1</v>
      </c>
      <c r="P13" s="58">
        <v>105792.2</v>
      </c>
      <c r="Q13" s="58">
        <v>118630.4</v>
      </c>
      <c r="R13" s="58">
        <v>133921.6</v>
      </c>
      <c r="S13" s="58">
        <v>137500.4</v>
      </c>
      <c r="T13" s="58">
        <v>142801</v>
      </c>
      <c r="U13" s="10">
        <v>158182.7</v>
      </c>
      <c r="V13" s="7">
        <v>156289.7</v>
      </c>
      <c r="W13" s="10">
        <v>157484.1</v>
      </c>
      <c r="X13" s="7">
        <v>143352.2</v>
      </c>
      <c r="Y13" s="7">
        <v>137971.6</v>
      </c>
      <c r="Z13" s="7">
        <v>131088.1</v>
      </c>
    </row>
    <row r="14" spans="1:26" ht="12.75">
      <c r="A14" s="25" t="s">
        <v>1490</v>
      </c>
      <c r="B14" s="58"/>
      <c r="C14" s="58"/>
      <c r="D14" s="58"/>
      <c r="E14" s="58"/>
      <c r="F14" s="58"/>
      <c r="G14" s="58">
        <v>535.1</v>
      </c>
      <c r="H14" s="58">
        <v>652.4</v>
      </c>
      <c r="I14" s="58">
        <v>802.5</v>
      </c>
      <c r="J14" s="58">
        <v>1312.3</v>
      </c>
      <c r="K14" s="58">
        <v>2134.1</v>
      </c>
      <c r="L14" s="58">
        <v>2499.7</v>
      </c>
      <c r="M14" s="58">
        <v>2307.8</v>
      </c>
      <c r="N14" s="58">
        <v>2742.5</v>
      </c>
      <c r="O14" s="58">
        <v>2151.4</v>
      </c>
      <c r="P14" s="58">
        <v>1470.6</v>
      </c>
      <c r="Q14" s="58">
        <v>787.6</v>
      </c>
      <c r="R14" s="58">
        <v>224.6</v>
      </c>
      <c r="S14" s="58">
        <v>156</v>
      </c>
      <c r="T14" s="10">
        <v>122.5</v>
      </c>
      <c r="U14" s="10">
        <v>106.3</v>
      </c>
      <c r="V14" s="7">
        <v>122.1</v>
      </c>
      <c r="W14" s="10">
        <v>102.4</v>
      </c>
      <c r="X14" s="7">
        <v>80.5</v>
      </c>
      <c r="Y14" s="7">
        <v>64.8</v>
      </c>
      <c r="Z14" s="7">
        <v>70.9</v>
      </c>
    </row>
    <row r="15" spans="1:26" ht="25.5">
      <c r="A15" s="25" t="s">
        <v>1491</v>
      </c>
      <c r="B15" s="10">
        <v>3.8</v>
      </c>
      <c r="C15" s="58">
        <v>28.9</v>
      </c>
      <c r="D15" s="58">
        <v>466.2</v>
      </c>
      <c r="E15" s="58">
        <v>2862.7</v>
      </c>
      <c r="F15" s="58">
        <v>8925</v>
      </c>
      <c r="G15" s="58">
        <v>15399</v>
      </c>
      <c r="H15" s="58">
        <v>18247.2</v>
      </c>
      <c r="I15" s="58">
        <v>25016.1</v>
      </c>
      <c r="J15" s="58">
        <v>36837.7</v>
      </c>
      <c r="K15" s="58">
        <v>46761.5</v>
      </c>
      <c r="L15" s="58">
        <v>56445.4</v>
      </c>
      <c r="M15" s="58">
        <v>68564.2</v>
      </c>
      <c r="N15" s="58">
        <v>72142.2</v>
      </c>
      <c r="O15" s="58">
        <v>79068.8</v>
      </c>
      <c r="P15" s="58">
        <v>78470.2</v>
      </c>
      <c r="Q15" s="58">
        <v>96798.9</v>
      </c>
      <c r="R15" s="58">
        <v>113310.3</v>
      </c>
      <c r="S15" s="58">
        <v>125460.4</v>
      </c>
      <c r="T15" s="58">
        <v>115341</v>
      </c>
      <c r="U15" s="10">
        <v>109186.8</v>
      </c>
      <c r="V15" s="7">
        <v>93446.8</v>
      </c>
      <c r="W15" s="10">
        <v>88592.3</v>
      </c>
      <c r="X15" s="7">
        <v>79417.4</v>
      </c>
      <c r="Y15" s="18">
        <v>72442</v>
      </c>
      <c r="Z15" s="11">
        <v>64992.2</v>
      </c>
    </row>
    <row r="16" spans="1:26" ht="12.75">
      <c r="A16" s="25" t="s">
        <v>1492</v>
      </c>
      <c r="B16" s="10">
        <v>0.9</v>
      </c>
      <c r="C16" s="58">
        <v>6.3</v>
      </c>
      <c r="D16" s="58">
        <v>72.6</v>
      </c>
      <c r="E16" s="58">
        <v>342.3</v>
      </c>
      <c r="F16" s="58">
        <v>957.9</v>
      </c>
      <c r="G16" s="58">
        <v>1413</v>
      </c>
      <c r="H16" s="58">
        <v>1474.7</v>
      </c>
      <c r="I16" s="58">
        <v>2829.3</v>
      </c>
      <c r="J16" s="58">
        <v>5325.8</v>
      </c>
      <c r="K16" s="58">
        <v>8192.6</v>
      </c>
      <c r="L16" s="58">
        <v>13512.5</v>
      </c>
      <c r="M16" s="58">
        <v>15641.6</v>
      </c>
      <c r="N16" s="58">
        <v>26488.3</v>
      </c>
      <c r="O16" s="58">
        <v>38229.7</v>
      </c>
      <c r="P16" s="58">
        <v>48648.1</v>
      </c>
      <c r="Q16" s="58">
        <v>64165.7</v>
      </c>
      <c r="R16" s="58">
        <v>82135.8</v>
      </c>
      <c r="S16" s="58">
        <v>110235.5</v>
      </c>
      <c r="T16" s="10">
        <v>134711.8</v>
      </c>
      <c r="U16" s="10">
        <v>147321.3</v>
      </c>
      <c r="V16" s="7">
        <v>164873.5</v>
      </c>
      <c r="W16" s="10">
        <v>202143.7</v>
      </c>
      <c r="X16" s="7">
        <v>214213.4</v>
      </c>
      <c r="Y16" s="7">
        <v>317228.4</v>
      </c>
      <c r="Z16" s="11">
        <v>389668.1</v>
      </c>
    </row>
    <row r="17" spans="1:26" ht="38.25">
      <c r="A17" s="49" t="s">
        <v>1493</v>
      </c>
      <c r="B17" s="10">
        <v>0.9</v>
      </c>
      <c r="C17" s="58">
        <v>12.7</v>
      </c>
      <c r="D17" s="58">
        <v>140.6</v>
      </c>
      <c r="E17" s="58">
        <v>525.7</v>
      </c>
      <c r="F17" s="58">
        <v>952.3</v>
      </c>
      <c r="G17" s="58">
        <v>1320.5</v>
      </c>
      <c r="H17" s="58">
        <v>1556.4</v>
      </c>
      <c r="I17" s="58">
        <v>3503.8</v>
      </c>
      <c r="J17" s="58">
        <v>5446.2</v>
      </c>
      <c r="K17" s="58">
        <v>5308.5</v>
      </c>
      <c r="L17" s="58">
        <v>7437.6</v>
      </c>
      <c r="M17" s="58">
        <v>9625.4</v>
      </c>
      <c r="N17" s="58">
        <v>13315.7</v>
      </c>
      <c r="O17" s="58">
        <v>16105.5</v>
      </c>
      <c r="P17" s="58">
        <v>22235.9</v>
      </c>
      <c r="Q17" s="58">
        <v>25071.3</v>
      </c>
      <c r="R17" s="58">
        <v>34522.9</v>
      </c>
      <c r="S17" s="58">
        <v>42436.5</v>
      </c>
      <c r="T17" s="10">
        <v>44082.4</v>
      </c>
      <c r="U17" s="10">
        <v>47347.7</v>
      </c>
      <c r="V17" s="7">
        <v>54759.3</v>
      </c>
      <c r="W17" s="10">
        <v>57384.1</v>
      </c>
      <c r="X17" s="18">
        <v>70346</v>
      </c>
      <c r="Y17" s="18">
        <v>79611</v>
      </c>
      <c r="Z17" s="11">
        <v>88751.5</v>
      </c>
    </row>
    <row r="18" spans="1:26" ht="12.75">
      <c r="A18" s="25" t="s">
        <v>1494</v>
      </c>
      <c r="B18" s="10">
        <v>0.4</v>
      </c>
      <c r="C18" s="58">
        <v>2.9</v>
      </c>
      <c r="D18" s="58">
        <v>26.3</v>
      </c>
      <c r="E18" s="58">
        <v>154.6</v>
      </c>
      <c r="F18" s="58">
        <v>499.1</v>
      </c>
      <c r="G18" s="58">
        <v>973.1</v>
      </c>
      <c r="H18" s="58">
        <v>1118</v>
      </c>
      <c r="I18" s="58">
        <v>1082.8</v>
      </c>
      <c r="J18" s="58">
        <v>1255.6</v>
      </c>
      <c r="K18" s="58">
        <v>1511.6</v>
      </c>
      <c r="L18" s="58">
        <v>1869.7</v>
      </c>
      <c r="M18" s="58">
        <v>2246.7</v>
      </c>
      <c r="N18" s="58">
        <v>2553.3</v>
      </c>
      <c r="O18" s="58">
        <v>2944</v>
      </c>
      <c r="P18" s="58">
        <v>3167.3</v>
      </c>
      <c r="Q18" s="58">
        <v>3360.3</v>
      </c>
      <c r="R18" s="58">
        <v>3438.5</v>
      </c>
      <c r="S18" s="58">
        <v>3580.5</v>
      </c>
      <c r="T18" s="10">
        <v>3898.6</v>
      </c>
      <c r="U18" s="10">
        <v>3925.9</v>
      </c>
      <c r="V18" s="7">
        <v>3961.8</v>
      </c>
      <c r="W18" s="10">
        <v>3865.9</v>
      </c>
      <c r="X18" s="7">
        <v>3821.2</v>
      </c>
      <c r="Y18" s="7">
        <v>3781.2</v>
      </c>
      <c r="Z18" s="11">
        <v>3980.6</v>
      </c>
    </row>
    <row r="19" spans="1:26" ht="15.75" customHeight="1">
      <c r="A19" s="25" t="s">
        <v>1495</v>
      </c>
      <c r="C19" s="58"/>
      <c r="D19" s="58"/>
      <c r="E19" s="58"/>
      <c r="F19" s="58"/>
      <c r="G19" s="58"/>
      <c r="H19" s="58">
        <v>116.7</v>
      </c>
      <c r="I19" s="58">
        <v>8687.2</v>
      </c>
      <c r="J19" s="58">
        <v>20236.1</v>
      </c>
      <c r="K19" s="58">
        <v>37389.8</v>
      </c>
      <c r="L19" s="58">
        <v>56767.1</v>
      </c>
      <c r="M19" s="58">
        <v>92477.3</v>
      </c>
      <c r="N19" s="58">
        <v>140229.2</v>
      </c>
      <c r="O19" s="58">
        <v>221841.5</v>
      </c>
      <c r="P19" s="58">
        <v>282915.8</v>
      </c>
      <c r="Q19" s="58">
        <v>380231.7</v>
      </c>
      <c r="R19" s="58">
        <v>456095.6</v>
      </c>
      <c r="S19" s="58">
        <v>545115.7</v>
      </c>
      <c r="T19" s="58">
        <v>554600</v>
      </c>
      <c r="U19" s="10">
        <v>593700.3</v>
      </c>
      <c r="V19" s="7">
        <v>629337.8</v>
      </c>
      <c r="W19" s="7">
        <v>679202.9</v>
      </c>
      <c r="X19" s="7">
        <v>718605.6</v>
      </c>
      <c r="Y19" s="7">
        <v>637456.8</v>
      </c>
      <c r="Z19" s="11">
        <v>576098.2</v>
      </c>
    </row>
    <row r="20" spans="1:26" ht="14.25" customHeight="1">
      <c r="A20" s="25" t="s">
        <v>1496</v>
      </c>
      <c r="B20" s="58"/>
      <c r="C20" s="58"/>
      <c r="D20" s="58"/>
      <c r="E20" s="58"/>
      <c r="F20" s="58"/>
      <c r="G20" s="58"/>
      <c r="H20" s="58"/>
      <c r="I20" s="58"/>
      <c r="J20" s="58"/>
      <c r="K20" s="58"/>
      <c r="L20" s="58"/>
      <c r="N20" s="58">
        <v>34616.5</v>
      </c>
      <c r="O20" s="58">
        <v>54755.5</v>
      </c>
      <c r="P20" s="58">
        <v>71285.1</v>
      </c>
      <c r="Q20" s="58">
        <v>85140.2</v>
      </c>
      <c r="R20" s="58">
        <v>136852.7</v>
      </c>
      <c r="S20" s="58">
        <v>163810.6</v>
      </c>
      <c r="T20" s="58">
        <v>176750</v>
      </c>
      <c r="U20" s="10">
        <v>186739.6</v>
      </c>
      <c r="V20" s="7">
        <v>196364.7</v>
      </c>
      <c r="W20" s="7">
        <v>212466.3</v>
      </c>
      <c r="X20" s="11">
        <v>243028.1</v>
      </c>
      <c r="Y20" s="11">
        <v>262808.4</v>
      </c>
      <c r="Z20" s="11">
        <v>270015.4</v>
      </c>
    </row>
    <row r="21" spans="1:26" ht="38.25" customHeight="1">
      <c r="A21" s="49" t="s">
        <v>1497</v>
      </c>
      <c r="B21" s="10">
        <v>0.1</v>
      </c>
      <c r="C21" s="58">
        <v>0.3</v>
      </c>
      <c r="D21" s="58">
        <v>4.2</v>
      </c>
      <c r="E21" s="58">
        <v>32</v>
      </c>
      <c r="F21" s="58">
        <v>96.4</v>
      </c>
      <c r="G21" s="58">
        <v>183.7</v>
      </c>
      <c r="H21" s="58">
        <v>263.4</v>
      </c>
      <c r="I21" s="58">
        <v>338.2</v>
      </c>
      <c r="J21" s="58">
        <v>462</v>
      </c>
      <c r="K21" s="58">
        <v>624.3</v>
      </c>
      <c r="L21" s="58">
        <v>688.6</v>
      </c>
      <c r="M21" s="58">
        <v>1198.2</v>
      </c>
      <c r="N21" s="58">
        <v>2175.3</v>
      </c>
      <c r="O21" s="58">
        <v>2799.4</v>
      </c>
      <c r="P21" s="58">
        <v>3243.5</v>
      </c>
      <c r="Q21" s="58">
        <v>5288.2</v>
      </c>
      <c r="R21" s="58">
        <v>7126.5</v>
      </c>
      <c r="S21" s="58">
        <v>8113.3</v>
      </c>
      <c r="T21" s="10">
        <v>8105.5</v>
      </c>
      <c r="U21" s="10">
        <v>8712.6</v>
      </c>
      <c r="V21" s="7">
        <v>9746.8</v>
      </c>
      <c r="W21" s="7">
        <v>3576.8</v>
      </c>
      <c r="X21" s="7">
        <v>3642.6</v>
      </c>
      <c r="Y21" s="7">
        <v>4458.9</v>
      </c>
      <c r="Z21" s="7">
        <v>3919.7</v>
      </c>
    </row>
    <row r="22" spans="1:26" ht="38.25">
      <c r="A22" s="39" t="s">
        <v>1498</v>
      </c>
      <c r="B22" s="10">
        <v>3.7</v>
      </c>
      <c r="C22" s="58">
        <v>23.8</v>
      </c>
      <c r="D22" s="58">
        <v>305.1</v>
      </c>
      <c r="E22" s="58">
        <v>2038.8</v>
      </c>
      <c r="F22" s="58">
        <v>6830.4</v>
      </c>
      <c r="G22" s="58">
        <v>12583.3</v>
      </c>
      <c r="H22" s="58">
        <v>16330.2</v>
      </c>
      <c r="I22" s="58">
        <v>26630.4</v>
      </c>
      <c r="J22" s="58">
        <v>35272.3</v>
      </c>
      <c r="K22" s="58">
        <v>52052.5</v>
      </c>
      <c r="L22" s="58">
        <v>72367.7</v>
      </c>
      <c r="M22" s="58">
        <v>119193.4</v>
      </c>
      <c r="N22" s="58">
        <v>190237.4</v>
      </c>
      <c r="O22" s="58">
        <v>282450</v>
      </c>
      <c r="P22" s="58">
        <v>351141.6</v>
      </c>
      <c r="Q22" s="58">
        <v>453325.4</v>
      </c>
      <c r="R22" s="58">
        <v>566358.3</v>
      </c>
      <c r="S22" s="58">
        <v>655219.3</v>
      </c>
      <c r="T22" s="10">
        <v>690862.9</v>
      </c>
      <c r="U22" s="10">
        <v>750523.6</v>
      </c>
      <c r="V22" s="23">
        <v>798012</v>
      </c>
      <c r="W22" s="7">
        <v>843395.3</v>
      </c>
      <c r="X22" s="11">
        <v>904148.9</v>
      </c>
      <c r="Y22" s="11">
        <v>906994.4</v>
      </c>
      <c r="Z22" s="7">
        <v>886971.5</v>
      </c>
    </row>
    <row r="23" spans="1:26" ht="12.75">
      <c r="A23" s="265" t="s">
        <v>334</v>
      </c>
      <c r="B23" s="10"/>
      <c r="C23" s="58"/>
      <c r="D23" s="58"/>
      <c r="E23" s="58"/>
      <c r="F23" s="58"/>
      <c r="G23" s="58"/>
      <c r="H23" s="58"/>
      <c r="I23" s="58"/>
      <c r="J23" s="58"/>
      <c r="K23" s="58"/>
      <c r="L23" s="58"/>
      <c r="M23" s="58"/>
      <c r="N23" s="58"/>
      <c r="O23" s="58"/>
      <c r="P23" s="58"/>
      <c r="Q23" s="58"/>
      <c r="R23" s="58"/>
      <c r="S23" s="58"/>
      <c r="T23" s="10"/>
      <c r="U23" s="41"/>
      <c r="W23" s="7"/>
      <c r="X23" s="7"/>
      <c r="Y23" s="7"/>
      <c r="Z23" s="7"/>
    </row>
    <row r="24" spans="1:26" ht="12.75">
      <c r="A24" s="25" t="s">
        <v>1499</v>
      </c>
      <c r="B24" s="10">
        <v>1.3</v>
      </c>
      <c r="C24" s="58">
        <v>7.1</v>
      </c>
      <c r="D24" s="58">
        <v>87.5</v>
      </c>
      <c r="E24" s="58">
        <v>521.2</v>
      </c>
      <c r="F24" s="58">
        <v>1395.4</v>
      </c>
      <c r="G24" s="58">
        <v>2274.4</v>
      </c>
      <c r="H24" s="58">
        <v>2919.7</v>
      </c>
      <c r="I24" s="58">
        <v>3059.1</v>
      </c>
      <c r="J24" s="58">
        <v>3717.9</v>
      </c>
      <c r="K24" s="58">
        <v>4662.4</v>
      </c>
      <c r="L24" s="58">
        <v>5982.2</v>
      </c>
      <c r="M24" s="58">
        <v>7445.3</v>
      </c>
      <c r="N24" s="58">
        <v>8937.6</v>
      </c>
      <c r="O24" s="58">
        <v>9825.7</v>
      </c>
      <c r="P24" s="58">
        <v>10540.8</v>
      </c>
      <c r="Q24" s="58">
        <v>12273.2</v>
      </c>
      <c r="R24" s="58">
        <v>15397.5</v>
      </c>
      <c r="S24" s="58">
        <v>18486.4</v>
      </c>
      <c r="T24" s="10">
        <v>20239.2</v>
      </c>
      <c r="U24" s="10">
        <v>21686.9</v>
      </c>
      <c r="V24" s="7">
        <v>23002.2</v>
      </c>
      <c r="W24" s="7">
        <v>24036.6</v>
      </c>
      <c r="X24" s="7">
        <v>24909.3</v>
      </c>
      <c r="Y24" s="18">
        <v>26183</v>
      </c>
      <c r="Z24" s="7">
        <v>27846.5</v>
      </c>
    </row>
    <row r="25" spans="1:26" ht="15.75" customHeight="1">
      <c r="A25" s="49" t="s">
        <v>1489</v>
      </c>
      <c r="B25" s="19">
        <v>0.8</v>
      </c>
      <c r="C25" s="22">
        <v>6.9</v>
      </c>
      <c r="D25" s="22">
        <v>68.1</v>
      </c>
      <c r="E25" s="22">
        <v>519.6</v>
      </c>
      <c r="F25" s="22">
        <v>1888.9</v>
      </c>
      <c r="G25" s="22">
        <v>3399.6</v>
      </c>
      <c r="H25" s="22">
        <v>4914.5</v>
      </c>
      <c r="I25" s="22">
        <v>6708.2</v>
      </c>
      <c r="J25" s="22">
        <v>9536.9</v>
      </c>
      <c r="K25" s="22">
        <v>13846.4</v>
      </c>
      <c r="L25" s="22">
        <v>19058.2</v>
      </c>
      <c r="M25" s="22">
        <v>28126</v>
      </c>
      <c r="N25" s="22">
        <v>41279.6</v>
      </c>
      <c r="O25" s="22">
        <v>53038.1</v>
      </c>
      <c r="P25" s="22">
        <v>62603.4</v>
      </c>
      <c r="Q25" s="22">
        <v>68625</v>
      </c>
      <c r="R25" s="22">
        <v>77111.6</v>
      </c>
      <c r="S25" s="22">
        <v>76467.7</v>
      </c>
      <c r="T25" s="19">
        <v>80108.1</v>
      </c>
      <c r="U25" s="19">
        <v>85441.2</v>
      </c>
      <c r="V25" s="7">
        <v>89126.4</v>
      </c>
      <c r="W25" s="7">
        <v>88053.3</v>
      </c>
      <c r="X25" s="7">
        <v>88114.1</v>
      </c>
      <c r="Y25" s="7">
        <v>82997.5</v>
      </c>
      <c r="Z25" s="7">
        <v>72922.1</v>
      </c>
    </row>
    <row r="26" spans="1:26" ht="12.75">
      <c r="A26" s="25" t="s">
        <v>1490</v>
      </c>
      <c r="B26" s="283"/>
      <c r="C26" s="283"/>
      <c r="D26" s="283"/>
      <c r="E26" s="283"/>
      <c r="F26" s="284"/>
      <c r="G26" s="22">
        <v>501.7</v>
      </c>
      <c r="H26" s="22">
        <v>616.2</v>
      </c>
      <c r="I26" s="22">
        <v>784</v>
      </c>
      <c r="J26" s="22">
        <v>1265.5</v>
      </c>
      <c r="K26" s="22">
        <v>1865</v>
      </c>
      <c r="L26" s="22">
        <v>2452.3</v>
      </c>
      <c r="M26" s="22">
        <v>2235.6</v>
      </c>
      <c r="N26" s="22">
        <v>2742.5</v>
      </c>
      <c r="O26" s="22">
        <v>2034.5</v>
      </c>
      <c r="P26" s="22">
        <v>1400.1</v>
      </c>
      <c r="Q26" s="22">
        <v>748</v>
      </c>
      <c r="R26" s="22">
        <v>191.5</v>
      </c>
      <c r="S26" s="22">
        <v>140.3</v>
      </c>
      <c r="T26" s="19">
        <v>107.5</v>
      </c>
      <c r="U26" s="22">
        <v>98</v>
      </c>
      <c r="V26" s="18">
        <v>118</v>
      </c>
      <c r="W26" s="7">
        <v>98.4</v>
      </c>
      <c r="X26" s="7">
        <v>78.4</v>
      </c>
      <c r="Y26" s="7">
        <v>61.2</v>
      </c>
      <c r="Z26" s="7">
        <v>61.7</v>
      </c>
    </row>
    <row r="27" spans="1:26" ht="25.5">
      <c r="A27" s="25" t="s">
        <v>1491</v>
      </c>
      <c r="B27" s="10">
        <v>1.1</v>
      </c>
      <c r="C27" s="58">
        <v>7.6</v>
      </c>
      <c r="D27" s="58">
        <v>132.1</v>
      </c>
      <c r="E27" s="58">
        <v>881.4</v>
      </c>
      <c r="F27" s="58">
        <v>2962</v>
      </c>
      <c r="G27" s="58">
        <v>5346.9</v>
      </c>
      <c r="H27" s="58">
        <v>6609.9</v>
      </c>
      <c r="I27" s="58">
        <v>9064.9</v>
      </c>
      <c r="J27" s="58">
        <v>12031.2</v>
      </c>
      <c r="K27" s="58">
        <v>16714.2</v>
      </c>
      <c r="L27" s="58">
        <v>21728.6</v>
      </c>
      <c r="M27" s="58">
        <v>26039.6</v>
      </c>
      <c r="N27" s="58">
        <v>29965</v>
      </c>
      <c r="O27" s="58">
        <v>35455.7</v>
      </c>
      <c r="P27" s="58">
        <v>33901.3</v>
      </c>
      <c r="Q27" s="58">
        <v>38239.6</v>
      </c>
      <c r="R27" s="58">
        <v>42829.3</v>
      </c>
      <c r="S27" s="58">
        <v>41582.8</v>
      </c>
      <c r="T27" s="10">
        <v>39008.4</v>
      </c>
      <c r="U27" s="58">
        <v>35938</v>
      </c>
      <c r="V27" s="7">
        <v>30953.8</v>
      </c>
      <c r="W27" s="7">
        <v>27093.8</v>
      </c>
      <c r="X27" s="7">
        <v>23846.1</v>
      </c>
      <c r="Y27" s="7">
        <v>17890.6</v>
      </c>
      <c r="Z27" s="7">
        <v>14632.7</v>
      </c>
    </row>
    <row r="28" spans="1:26" ht="12.75">
      <c r="A28" s="25" t="s">
        <v>1492</v>
      </c>
      <c r="B28" s="10">
        <v>0.2</v>
      </c>
      <c r="C28" s="58">
        <v>0.3</v>
      </c>
      <c r="D28" s="58">
        <v>1.1</v>
      </c>
      <c r="E28" s="58">
        <v>15.5</v>
      </c>
      <c r="F28" s="58">
        <v>228</v>
      </c>
      <c r="G28" s="58">
        <v>342</v>
      </c>
      <c r="H28" s="58">
        <v>366.6</v>
      </c>
      <c r="I28" s="58">
        <v>454.1</v>
      </c>
      <c r="J28" s="58">
        <v>582.3</v>
      </c>
      <c r="K28" s="58">
        <v>1012.5</v>
      </c>
      <c r="L28" s="58">
        <v>2114.2</v>
      </c>
      <c r="M28" s="58">
        <v>2837.6</v>
      </c>
      <c r="N28" s="58">
        <v>4887.2</v>
      </c>
      <c r="O28" s="58">
        <v>7533.2</v>
      </c>
      <c r="P28" s="58">
        <v>10763.1</v>
      </c>
      <c r="Q28" s="58">
        <v>15306.9</v>
      </c>
      <c r="R28" s="58">
        <v>22785.5</v>
      </c>
      <c r="S28" s="58">
        <v>34433.5</v>
      </c>
      <c r="T28" s="10">
        <v>50463.5</v>
      </c>
      <c r="U28" s="10">
        <v>63006.7</v>
      </c>
      <c r="V28" s="7">
        <v>77397.6</v>
      </c>
      <c r="W28" s="7">
        <v>86623.9</v>
      </c>
      <c r="X28" s="11">
        <v>102947.5</v>
      </c>
      <c r="Y28" s="11">
        <v>192068.9</v>
      </c>
      <c r="Z28" s="7">
        <v>244950.7</v>
      </c>
    </row>
    <row r="29" spans="1:26" ht="38.25">
      <c r="A29" s="49" t="s">
        <v>1493</v>
      </c>
      <c r="B29" s="58">
        <v>0</v>
      </c>
      <c r="C29" s="58">
        <v>0.1</v>
      </c>
      <c r="D29" s="58">
        <v>0.5</v>
      </c>
      <c r="E29" s="58">
        <v>4.2</v>
      </c>
      <c r="F29" s="58">
        <v>13.7</v>
      </c>
      <c r="G29" s="58">
        <v>11.7</v>
      </c>
      <c r="H29" s="58">
        <v>11.3</v>
      </c>
      <c r="I29" s="58">
        <v>338.6</v>
      </c>
      <c r="J29" s="58">
        <v>459.7</v>
      </c>
      <c r="K29" s="58">
        <v>945.2</v>
      </c>
      <c r="L29" s="58">
        <v>1288.1</v>
      </c>
      <c r="M29" s="58">
        <v>2007</v>
      </c>
      <c r="N29" s="58">
        <v>2936.5</v>
      </c>
      <c r="O29" s="58">
        <v>3945.1</v>
      </c>
      <c r="P29" s="58">
        <v>5210.4</v>
      </c>
      <c r="Q29" s="58">
        <v>6367.6</v>
      </c>
      <c r="R29" s="58">
        <v>8390.7</v>
      </c>
      <c r="S29" s="58">
        <v>10852.4</v>
      </c>
      <c r="T29" s="10">
        <v>11954.4</v>
      </c>
      <c r="U29" s="10">
        <v>12104.4</v>
      </c>
      <c r="V29" s="7">
        <v>15740.1</v>
      </c>
      <c r="W29" s="7">
        <v>16951.7</v>
      </c>
      <c r="X29" s="7">
        <v>25458.8</v>
      </c>
      <c r="Y29" s="7">
        <v>32877.4</v>
      </c>
      <c r="Z29" s="7">
        <v>36537.4</v>
      </c>
    </row>
    <row r="30" spans="1:26" ht="12.75">
      <c r="A30" s="25" t="s">
        <v>1494</v>
      </c>
      <c r="B30" s="10">
        <v>0.3</v>
      </c>
      <c r="C30" s="58">
        <v>1.8</v>
      </c>
      <c r="D30" s="58">
        <v>15.8</v>
      </c>
      <c r="E30" s="58">
        <v>96.9</v>
      </c>
      <c r="F30" s="58">
        <v>341.6</v>
      </c>
      <c r="G30" s="58">
        <v>703.6</v>
      </c>
      <c r="H30" s="58">
        <v>848.7</v>
      </c>
      <c r="I30" s="58">
        <v>839.6</v>
      </c>
      <c r="J30" s="58">
        <v>988.4</v>
      </c>
      <c r="K30" s="58">
        <v>1205.2</v>
      </c>
      <c r="L30" s="58">
        <v>1516.2</v>
      </c>
      <c r="M30" s="58">
        <v>1835.9</v>
      </c>
      <c r="N30" s="58">
        <v>2110.6</v>
      </c>
      <c r="O30" s="58">
        <v>2494.6</v>
      </c>
      <c r="P30" s="58">
        <v>2705.4</v>
      </c>
      <c r="Q30" s="58">
        <v>2862.9</v>
      </c>
      <c r="R30" s="58">
        <v>2912.1</v>
      </c>
      <c r="S30" s="58">
        <v>3088.7</v>
      </c>
      <c r="T30" s="58">
        <v>3405.5</v>
      </c>
      <c r="U30" s="58">
        <v>3447</v>
      </c>
      <c r="V30" s="7">
        <v>3496.7</v>
      </c>
      <c r="W30" s="7">
        <v>3423.3</v>
      </c>
      <c r="X30" s="7">
        <v>3416.1</v>
      </c>
      <c r="Y30" s="7">
        <v>3394.5</v>
      </c>
      <c r="Z30" s="7">
        <v>3537.7</v>
      </c>
    </row>
    <row r="31" spans="1:26" ht="12.75">
      <c r="A31" s="25" t="s">
        <v>1495</v>
      </c>
      <c r="B31" s="285"/>
      <c r="C31" s="22"/>
      <c r="D31" s="22"/>
      <c r="E31" s="286"/>
      <c r="F31" s="286"/>
      <c r="H31" s="58">
        <v>37.7</v>
      </c>
      <c r="I31" s="58">
        <v>5376.4</v>
      </c>
      <c r="J31" s="58">
        <v>6682.7</v>
      </c>
      <c r="K31" s="58">
        <v>11792.3</v>
      </c>
      <c r="L31" s="58">
        <v>18213.9</v>
      </c>
      <c r="M31" s="58">
        <v>48648</v>
      </c>
      <c r="N31" s="58">
        <v>97353.6</v>
      </c>
      <c r="O31" s="58">
        <v>168097</v>
      </c>
      <c r="P31" s="58">
        <v>223992.6</v>
      </c>
      <c r="Q31" s="58">
        <v>308879.7</v>
      </c>
      <c r="R31" s="58">
        <v>396718.8</v>
      </c>
      <c r="S31" s="58">
        <v>470145.5</v>
      </c>
      <c r="T31" s="10">
        <v>485554.2</v>
      </c>
      <c r="U31" s="10">
        <v>528784.3</v>
      </c>
      <c r="V31" s="7">
        <v>558164.8</v>
      </c>
      <c r="W31" s="7">
        <v>597111.3</v>
      </c>
      <c r="X31" s="11">
        <v>635377.1</v>
      </c>
      <c r="Y31" s="11">
        <v>551520.6</v>
      </c>
      <c r="Z31" s="18">
        <v>486481.8</v>
      </c>
    </row>
    <row r="32" spans="1:26" ht="36" customHeight="1">
      <c r="A32" s="49" t="s">
        <v>1497</v>
      </c>
      <c r="B32" s="285"/>
      <c r="C32" s="22"/>
      <c r="D32" s="22"/>
      <c r="F32" s="58">
        <v>0.8</v>
      </c>
      <c r="G32" s="58">
        <v>3.4</v>
      </c>
      <c r="H32" s="58">
        <v>5.6</v>
      </c>
      <c r="I32" s="58">
        <v>5.5</v>
      </c>
      <c r="J32" s="58">
        <v>7.7</v>
      </c>
      <c r="K32" s="58">
        <v>9.3</v>
      </c>
      <c r="L32" s="58">
        <v>14</v>
      </c>
      <c r="M32" s="58">
        <v>18.4</v>
      </c>
      <c r="N32" s="58">
        <v>24.8</v>
      </c>
      <c r="O32" s="58">
        <v>26.1</v>
      </c>
      <c r="P32" s="58">
        <v>24.4</v>
      </c>
      <c r="Q32" s="58">
        <v>22.6</v>
      </c>
      <c r="R32" s="58">
        <v>21.3</v>
      </c>
      <c r="S32" s="58">
        <v>21.9</v>
      </c>
      <c r="T32" s="58">
        <v>22</v>
      </c>
      <c r="U32" s="10">
        <v>17.1</v>
      </c>
      <c r="V32" s="7">
        <v>12.4</v>
      </c>
      <c r="W32" s="7">
        <v>2.9</v>
      </c>
      <c r="X32" s="7">
        <v>1.4</v>
      </c>
      <c r="Y32" s="7">
        <v>0.8</v>
      </c>
      <c r="Z32" s="7">
        <v>0.8</v>
      </c>
    </row>
    <row r="33" spans="1:26" ht="12.75">
      <c r="A33" s="265" t="s">
        <v>1500</v>
      </c>
      <c r="B33" s="285"/>
      <c r="C33" s="22"/>
      <c r="D33" s="22"/>
      <c r="F33" s="58"/>
      <c r="G33" s="58"/>
      <c r="H33" s="58"/>
      <c r="I33" s="58"/>
      <c r="J33" s="58"/>
      <c r="K33" s="58"/>
      <c r="L33" s="58"/>
      <c r="M33" s="58"/>
      <c r="N33" s="58"/>
      <c r="O33" s="58"/>
      <c r="P33" s="58"/>
      <c r="Q33" s="58"/>
      <c r="R33" s="58"/>
      <c r="S33" s="58"/>
      <c r="T33" s="10"/>
      <c r="U33" s="10"/>
      <c r="V33" s="158"/>
      <c r="W33" s="7"/>
      <c r="X33" s="7"/>
      <c r="Y33" s="48"/>
      <c r="Z33" s="7"/>
    </row>
    <row r="34" spans="1:26" ht="12.75">
      <c r="A34" s="25" t="s">
        <v>1501</v>
      </c>
      <c r="B34" s="10">
        <v>9.5</v>
      </c>
      <c r="C34" s="287">
        <v>8.8</v>
      </c>
      <c r="D34" s="287">
        <v>8.2</v>
      </c>
      <c r="E34" s="287">
        <v>7.6</v>
      </c>
      <c r="F34" s="58">
        <v>7</v>
      </c>
      <c r="G34" s="58">
        <v>6.6</v>
      </c>
      <c r="H34" s="58">
        <v>6.3</v>
      </c>
      <c r="I34" s="58">
        <v>6.2</v>
      </c>
      <c r="J34" s="58">
        <v>6.1</v>
      </c>
      <c r="K34" s="58">
        <v>6</v>
      </c>
      <c r="L34" s="58">
        <v>6</v>
      </c>
      <c r="M34" s="58">
        <v>6</v>
      </c>
      <c r="N34" s="58">
        <v>5.8</v>
      </c>
      <c r="O34" s="58">
        <v>5.7</v>
      </c>
      <c r="P34" s="58">
        <v>5.7</v>
      </c>
      <c r="Q34" s="58">
        <v>5.4</v>
      </c>
      <c r="R34" s="58">
        <v>5.4</v>
      </c>
      <c r="S34" s="58">
        <v>5.2</v>
      </c>
      <c r="T34" s="10">
        <v>5.1</v>
      </c>
      <c r="U34" s="58">
        <v>5</v>
      </c>
      <c r="V34" s="7">
        <v>4.9</v>
      </c>
      <c r="W34" s="7">
        <v>4.7</v>
      </c>
      <c r="X34" s="7">
        <v>4.6</v>
      </c>
      <c r="Y34" s="7">
        <v>4.5</v>
      </c>
      <c r="Z34" s="7">
        <v>4.2</v>
      </c>
    </row>
    <row r="35" spans="1:26" ht="12.75">
      <c r="A35" s="25" t="s">
        <v>1502</v>
      </c>
      <c r="B35" s="10">
        <v>46.3</v>
      </c>
      <c r="C35" s="287">
        <v>44.3</v>
      </c>
      <c r="D35" s="287">
        <v>41.5</v>
      </c>
      <c r="E35" s="287">
        <v>38.9</v>
      </c>
      <c r="F35" s="58">
        <v>36.3</v>
      </c>
      <c r="G35" s="58">
        <v>33.9</v>
      </c>
      <c r="H35" s="58">
        <v>32.1</v>
      </c>
      <c r="I35" s="58">
        <v>30.5</v>
      </c>
      <c r="J35" s="58">
        <v>29.6</v>
      </c>
      <c r="K35" s="58">
        <v>29.1</v>
      </c>
      <c r="L35" s="58">
        <v>29.8</v>
      </c>
      <c r="M35" s="58">
        <v>29.5</v>
      </c>
      <c r="N35" s="58">
        <v>28.2</v>
      </c>
      <c r="O35" s="58">
        <v>27.8</v>
      </c>
      <c r="P35" s="58">
        <v>27.6</v>
      </c>
      <c r="Q35" s="58">
        <v>26.8</v>
      </c>
      <c r="R35" s="58">
        <v>26.2</v>
      </c>
      <c r="S35" s="58">
        <v>25.7</v>
      </c>
      <c r="T35" s="10">
        <v>25.2</v>
      </c>
      <c r="U35" s="58">
        <v>25</v>
      </c>
      <c r="V35" s="7">
        <v>24.7</v>
      </c>
      <c r="W35" s="7">
        <v>24.5</v>
      </c>
      <c r="X35" s="18">
        <v>24</v>
      </c>
      <c r="Y35" s="18">
        <v>23</v>
      </c>
      <c r="Z35" s="7">
        <v>22.2</v>
      </c>
    </row>
    <row r="36" spans="1:26" ht="25.5">
      <c r="A36" s="265" t="s">
        <v>1503</v>
      </c>
      <c r="B36" s="10">
        <v>22034.1</v>
      </c>
      <c r="C36" s="287">
        <v>22677.4</v>
      </c>
      <c r="D36" s="287">
        <v>23603</v>
      </c>
      <c r="E36" s="287">
        <v>24579.7</v>
      </c>
      <c r="F36" s="58">
        <v>25668.1</v>
      </c>
      <c r="G36" s="58">
        <v>26977.2</v>
      </c>
      <c r="H36" s="58">
        <v>28268.2</v>
      </c>
      <c r="I36" s="58">
        <v>32077.2</v>
      </c>
      <c r="J36" s="58">
        <v>35467.2</v>
      </c>
      <c r="K36" s="58">
        <v>36150.5</v>
      </c>
      <c r="L36" s="58">
        <v>37880</v>
      </c>
      <c r="M36" s="58">
        <v>39969.2</v>
      </c>
      <c r="N36" s="58">
        <v>42280.4</v>
      </c>
      <c r="O36" s="58">
        <v>45192.7</v>
      </c>
      <c r="P36" s="58">
        <v>47620.4</v>
      </c>
      <c r="Q36" s="58">
        <v>49247.4</v>
      </c>
      <c r="R36" s="58">
        <v>51335.5</v>
      </c>
      <c r="S36" s="58">
        <v>53175.2</v>
      </c>
      <c r="T36" s="10">
        <v>54678.5</v>
      </c>
      <c r="U36" s="10">
        <v>56222.2</v>
      </c>
      <c r="V36" s="7">
        <v>58478.4</v>
      </c>
      <c r="W36" s="23">
        <v>59587</v>
      </c>
      <c r="X36" s="7">
        <v>63328.4</v>
      </c>
      <c r="Y36" s="7">
        <v>63818.4</v>
      </c>
      <c r="Z36" s="7">
        <v>62911.5</v>
      </c>
    </row>
    <row r="37" spans="1:26" ht="12.75">
      <c r="A37" s="265" t="s">
        <v>334</v>
      </c>
      <c r="B37" s="10"/>
      <c r="C37" s="287"/>
      <c r="D37" s="287"/>
      <c r="E37" s="287"/>
      <c r="F37" s="58"/>
      <c r="G37" s="58"/>
      <c r="H37" s="58"/>
      <c r="I37" s="58"/>
      <c r="J37" s="58"/>
      <c r="K37" s="58"/>
      <c r="L37" s="58"/>
      <c r="M37" s="58"/>
      <c r="N37" s="58"/>
      <c r="O37" s="58"/>
      <c r="P37" s="58"/>
      <c r="Q37" s="58"/>
      <c r="R37" s="58"/>
      <c r="S37" s="58"/>
      <c r="T37" s="10"/>
      <c r="U37" s="10"/>
      <c r="V37" s="48"/>
      <c r="W37" s="7"/>
      <c r="X37" s="7"/>
      <c r="Y37" s="48"/>
      <c r="Z37" s="7"/>
    </row>
    <row r="38" spans="1:26" ht="12.75">
      <c r="A38" s="25" t="s">
        <v>1501</v>
      </c>
      <c r="B38" s="10">
        <v>18351.6</v>
      </c>
      <c r="C38" s="287">
        <v>18855.8</v>
      </c>
      <c r="D38" s="287">
        <v>19675.5</v>
      </c>
      <c r="E38" s="287">
        <v>20599.2</v>
      </c>
      <c r="F38" s="58">
        <v>21579.4</v>
      </c>
      <c r="G38" s="58">
        <v>22809</v>
      </c>
      <c r="H38" s="58">
        <v>24027.4</v>
      </c>
      <c r="I38" s="58">
        <v>27740.5</v>
      </c>
      <c r="J38" s="58">
        <v>31012.6</v>
      </c>
      <c r="K38" s="58">
        <v>31635.1</v>
      </c>
      <c r="L38" s="58">
        <v>33303</v>
      </c>
      <c r="M38" s="58">
        <v>35288.6</v>
      </c>
      <c r="N38" s="58">
        <v>37419.7</v>
      </c>
      <c r="O38" s="58">
        <v>40024</v>
      </c>
      <c r="P38" s="58">
        <v>42194.5</v>
      </c>
      <c r="Q38" s="58">
        <v>43730.1</v>
      </c>
      <c r="R38" s="58">
        <v>45726.2</v>
      </c>
      <c r="S38" s="58">
        <v>47470.1</v>
      </c>
      <c r="T38" s="10">
        <v>48959.3</v>
      </c>
      <c r="U38" s="10">
        <v>50495.8</v>
      </c>
      <c r="V38" s="7">
        <v>52723.6</v>
      </c>
      <c r="W38" s="7">
        <v>53891.8</v>
      </c>
      <c r="X38" s="18">
        <v>57110</v>
      </c>
      <c r="Y38" s="7">
        <v>57621.5</v>
      </c>
      <c r="Z38" s="7">
        <v>56734.2</v>
      </c>
    </row>
    <row r="39" spans="1:26" ht="12.75">
      <c r="A39" s="25" t="s">
        <v>1502</v>
      </c>
      <c r="B39" s="10">
        <v>3682.5</v>
      </c>
      <c r="C39" s="287">
        <v>3821.6</v>
      </c>
      <c r="D39" s="287">
        <v>3927.5</v>
      </c>
      <c r="E39" s="287">
        <v>3980.5</v>
      </c>
      <c r="F39" s="58">
        <v>4088.7</v>
      </c>
      <c r="G39" s="58">
        <v>4168.2</v>
      </c>
      <c r="H39" s="58">
        <v>4240.8</v>
      </c>
      <c r="I39" s="58">
        <v>4336.7</v>
      </c>
      <c r="J39" s="58">
        <v>4454.6</v>
      </c>
      <c r="K39" s="58">
        <v>4515.4</v>
      </c>
      <c r="L39" s="58">
        <v>4577</v>
      </c>
      <c r="M39" s="58">
        <v>4680.7</v>
      </c>
      <c r="N39" s="58">
        <v>4860.7</v>
      </c>
      <c r="O39" s="58">
        <v>5168.6</v>
      </c>
      <c r="P39" s="58">
        <v>5425.9</v>
      </c>
      <c r="Q39" s="58">
        <v>5517.3</v>
      </c>
      <c r="R39" s="58">
        <v>5609.3</v>
      </c>
      <c r="S39" s="58">
        <v>5705.2</v>
      </c>
      <c r="T39" s="10">
        <v>5719.2</v>
      </c>
      <c r="U39" s="10">
        <v>5726.4</v>
      </c>
      <c r="V39" s="7">
        <v>5754.8</v>
      </c>
      <c r="W39" s="7">
        <v>5695.2</v>
      </c>
      <c r="X39" s="7">
        <v>6218.4</v>
      </c>
      <c r="Y39" s="7">
        <v>6196.8</v>
      </c>
      <c r="Z39" s="7">
        <v>6177.3</v>
      </c>
    </row>
    <row r="40" spans="1:26" ht="38.25" customHeight="1">
      <c r="A40" s="39" t="s">
        <v>1504</v>
      </c>
      <c r="B40" s="10">
        <v>24352.6</v>
      </c>
      <c r="C40" s="58">
        <v>24795.9</v>
      </c>
      <c r="D40" s="58">
        <v>25451.1</v>
      </c>
      <c r="E40" s="58">
        <v>25967.9</v>
      </c>
      <c r="F40" s="58">
        <v>26827.9</v>
      </c>
      <c r="G40" s="58">
        <v>27559.9</v>
      </c>
      <c r="H40" s="58">
        <v>28644.5</v>
      </c>
      <c r="I40" s="58">
        <v>30183.5</v>
      </c>
      <c r="J40" s="58">
        <v>31870.9</v>
      </c>
      <c r="K40" s="58">
        <v>33032.8</v>
      </c>
      <c r="L40" s="58">
        <v>34745.1</v>
      </c>
      <c r="M40" s="58">
        <v>36496.5</v>
      </c>
      <c r="N40" s="58">
        <v>38404.6</v>
      </c>
      <c r="O40" s="58">
        <v>40771.6</v>
      </c>
      <c r="P40" s="58">
        <v>42882.1</v>
      </c>
      <c r="Q40" s="58">
        <v>44154.1</v>
      </c>
      <c r="R40" s="58">
        <v>45218.2</v>
      </c>
      <c r="S40" s="58">
        <v>45539.3</v>
      </c>
      <c r="T40" s="10">
        <v>45379.6</v>
      </c>
      <c r="U40" s="10">
        <v>44915.8</v>
      </c>
      <c r="V40" s="7">
        <v>44151.5</v>
      </c>
      <c r="W40" s="7">
        <v>43154.6</v>
      </c>
      <c r="X40" s="7">
        <v>41482.5</v>
      </c>
      <c r="Y40" s="7">
        <v>39129.5</v>
      </c>
      <c r="Z40" s="7">
        <v>36382.7</v>
      </c>
    </row>
    <row r="41" spans="1:26" ht="12.75">
      <c r="A41" s="265" t="s">
        <v>334</v>
      </c>
      <c r="B41" s="10"/>
      <c r="C41" s="58"/>
      <c r="D41" s="58"/>
      <c r="E41" s="58"/>
      <c r="F41" s="58"/>
      <c r="G41" s="58"/>
      <c r="H41" s="58"/>
      <c r="I41" s="58"/>
      <c r="J41" s="58"/>
      <c r="K41" s="58"/>
      <c r="L41" s="58"/>
      <c r="M41" s="58"/>
      <c r="N41" s="58"/>
      <c r="O41" s="58"/>
      <c r="P41" s="58"/>
      <c r="Q41" s="58"/>
      <c r="R41" s="58"/>
      <c r="S41" s="58"/>
      <c r="T41" s="10"/>
      <c r="U41" s="10"/>
      <c r="V41" s="7"/>
      <c r="W41" s="7"/>
      <c r="X41" s="7"/>
      <c r="Y41" s="48"/>
      <c r="Z41" s="7"/>
    </row>
    <row r="42" spans="1:26" ht="12.75">
      <c r="A42" s="25" t="s">
        <v>1501</v>
      </c>
      <c r="B42" s="10">
        <v>20859.1</v>
      </c>
      <c r="C42" s="58">
        <v>21303.9</v>
      </c>
      <c r="D42" s="58">
        <v>21910.6</v>
      </c>
      <c r="E42" s="58">
        <v>22460.5</v>
      </c>
      <c r="F42" s="58">
        <v>23319.6</v>
      </c>
      <c r="G42" s="58">
        <v>24044.5</v>
      </c>
      <c r="H42" s="58">
        <v>25071.8</v>
      </c>
      <c r="I42" s="58">
        <v>26526.9</v>
      </c>
      <c r="J42" s="58">
        <v>28087.4</v>
      </c>
      <c r="K42" s="58">
        <v>29069.9</v>
      </c>
      <c r="L42" s="58">
        <v>30623.6</v>
      </c>
      <c r="M42" s="58">
        <v>32219.5</v>
      </c>
      <c r="N42" s="58">
        <v>33910.8</v>
      </c>
      <c r="O42" s="58">
        <v>35913</v>
      </c>
      <c r="P42" s="58">
        <v>37753.6</v>
      </c>
      <c r="Q42" s="58">
        <v>38866.9</v>
      </c>
      <c r="R42" s="58">
        <v>39824</v>
      </c>
      <c r="S42" s="58">
        <v>40100.7</v>
      </c>
      <c r="T42" s="10">
        <v>39998.8</v>
      </c>
      <c r="U42" s="10">
        <v>39602.1</v>
      </c>
      <c r="V42" s="7">
        <v>38935.8</v>
      </c>
      <c r="W42" s="7">
        <v>38055.2</v>
      </c>
      <c r="X42" s="7">
        <v>36580.7</v>
      </c>
      <c r="Y42" s="7">
        <v>34494.6</v>
      </c>
      <c r="Z42" s="7">
        <v>32029.7</v>
      </c>
    </row>
    <row r="43" spans="1:26" ht="12.75">
      <c r="A43" s="25" t="s">
        <v>1502</v>
      </c>
      <c r="B43" s="10">
        <v>3493.5</v>
      </c>
      <c r="C43" s="58">
        <v>3492</v>
      </c>
      <c r="D43" s="58">
        <v>3540.5</v>
      </c>
      <c r="E43" s="58">
        <v>3507.4</v>
      </c>
      <c r="F43" s="58">
        <v>3508.3</v>
      </c>
      <c r="G43" s="58">
        <v>3515.3</v>
      </c>
      <c r="H43" s="58">
        <v>3572.7</v>
      </c>
      <c r="I43" s="58">
        <v>3656.6</v>
      </c>
      <c r="J43" s="58">
        <v>3783.5</v>
      </c>
      <c r="K43" s="58">
        <v>3963</v>
      </c>
      <c r="L43" s="58">
        <v>4121.5</v>
      </c>
      <c r="M43" s="58">
        <v>4277</v>
      </c>
      <c r="N43" s="58">
        <v>4493.7</v>
      </c>
      <c r="O43" s="58">
        <v>4858.7</v>
      </c>
      <c r="P43" s="58">
        <v>5128.5</v>
      </c>
      <c r="Q43" s="58">
        <v>5287.3</v>
      </c>
      <c r="R43" s="58">
        <v>5394.3</v>
      </c>
      <c r="S43" s="58">
        <v>5438.5</v>
      </c>
      <c r="T43" s="10">
        <v>5380.8</v>
      </c>
      <c r="U43" s="10">
        <v>5313.7</v>
      </c>
      <c r="V43" s="7">
        <v>5215.6</v>
      </c>
      <c r="W43" s="23">
        <v>5099.5</v>
      </c>
      <c r="X43" s="7">
        <v>4901.8</v>
      </c>
      <c r="Y43" s="7">
        <v>4634.9</v>
      </c>
      <c r="Z43" s="18">
        <v>4353</v>
      </c>
    </row>
    <row r="44" spans="1:24" ht="38.25">
      <c r="A44" s="39" t="s">
        <v>1505</v>
      </c>
      <c r="B44" s="123"/>
      <c r="C44" s="58"/>
      <c r="D44" s="58"/>
      <c r="E44" s="58"/>
      <c r="F44" s="58"/>
      <c r="G44" s="58"/>
      <c r="H44" s="58"/>
      <c r="I44" s="58"/>
      <c r="J44" s="58"/>
      <c r="K44" s="58"/>
      <c r="L44" s="58"/>
      <c r="M44" s="58"/>
      <c r="N44" s="58"/>
      <c r="O44" s="58"/>
      <c r="P44" s="58"/>
      <c r="Q44" s="58"/>
      <c r="R44" s="58"/>
      <c r="S44" s="58"/>
      <c r="T44" s="10"/>
      <c r="U44" s="41"/>
      <c r="V44" s="7"/>
      <c r="W44" s="7"/>
      <c r="X44" s="7"/>
    </row>
    <row r="45" spans="1:26" ht="12.75">
      <c r="A45" s="25" t="s">
        <v>1501</v>
      </c>
      <c r="B45" s="10">
        <v>82.2</v>
      </c>
      <c r="C45" s="58">
        <v>83.9</v>
      </c>
      <c r="D45" s="58">
        <v>85.1</v>
      </c>
      <c r="E45" s="58">
        <v>86.5</v>
      </c>
      <c r="F45" s="58">
        <v>88.6</v>
      </c>
      <c r="G45" s="58">
        <v>90.5</v>
      </c>
      <c r="H45" s="58">
        <v>91.7</v>
      </c>
      <c r="I45" s="58">
        <v>88.2</v>
      </c>
      <c r="J45" s="58">
        <v>88.8</v>
      </c>
      <c r="K45" s="58">
        <v>91.7</v>
      </c>
      <c r="L45" s="58">
        <v>92.7</v>
      </c>
      <c r="M45" s="58">
        <v>93.7</v>
      </c>
      <c r="N45" s="58">
        <v>94.1</v>
      </c>
      <c r="O45" s="58">
        <v>94.5</v>
      </c>
      <c r="P45" s="58">
        <v>95.2</v>
      </c>
      <c r="Q45" s="58">
        <v>96.1</v>
      </c>
      <c r="R45" s="58">
        <v>96.2</v>
      </c>
      <c r="S45" s="58">
        <v>96.7</v>
      </c>
      <c r="T45" s="10">
        <v>97.5</v>
      </c>
      <c r="U45" s="10">
        <v>97.5</v>
      </c>
      <c r="V45" s="7">
        <v>97.4</v>
      </c>
      <c r="W45" s="7">
        <v>97.7</v>
      </c>
      <c r="X45" s="7">
        <v>97.8</v>
      </c>
      <c r="Y45" s="7">
        <v>97.5</v>
      </c>
      <c r="Z45" s="7">
        <v>97.2</v>
      </c>
    </row>
    <row r="46" spans="1:26" ht="12.75">
      <c r="A46" s="25" t="s">
        <v>1502</v>
      </c>
      <c r="B46" s="10">
        <v>23.2</v>
      </c>
      <c r="C46" s="58">
        <v>26.8</v>
      </c>
      <c r="D46" s="58">
        <v>29.2</v>
      </c>
      <c r="E46" s="58">
        <v>33.2</v>
      </c>
      <c r="F46" s="58">
        <v>38.4</v>
      </c>
      <c r="G46" s="58">
        <v>44.8</v>
      </c>
      <c r="H46" s="58">
        <v>53.5</v>
      </c>
      <c r="I46" s="58">
        <v>61.7</v>
      </c>
      <c r="J46" s="58">
        <v>70.3</v>
      </c>
      <c r="K46" s="58">
        <v>79</v>
      </c>
      <c r="L46" s="58">
        <v>85.2</v>
      </c>
      <c r="M46" s="58">
        <v>89.3</v>
      </c>
      <c r="N46" s="58">
        <v>92.2</v>
      </c>
      <c r="O46" s="58">
        <v>95.5</v>
      </c>
      <c r="P46" s="58">
        <v>96.7</v>
      </c>
      <c r="Q46" s="58">
        <v>97.8</v>
      </c>
      <c r="R46" s="58">
        <v>98.2</v>
      </c>
      <c r="S46" s="58">
        <v>98.6</v>
      </c>
      <c r="T46" s="10">
        <v>98.8</v>
      </c>
      <c r="U46" s="10">
        <v>99.1</v>
      </c>
      <c r="V46" s="7">
        <v>99.3</v>
      </c>
      <c r="W46" s="7">
        <v>99.2</v>
      </c>
      <c r="X46" s="7">
        <v>99.2</v>
      </c>
      <c r="Y46" s="7">
        <v>99.3</v>
      </c>
      <c r="Z46" s="7">
        <v>99.2</v>
      </c>
    </row>
    <row r="47" spans="1:26" ht="38.25">
      <c r="A47" s="265" t="s">
        <v>1506</v>
      </c>
      <c r="B47" s="58">
        <v>258</v>
      </c>
      <c r="C47" s="58">
        <v>229.6</v>
      </c>
      <c r="D47" s="58">
        <v>215.1</v>
      </c>
      <c r="E47" s="58">
        <v>209.4</v>
      </c>
      <c r="F47" s="58">
        <v>212.8</v>
      </c>
      <c r="G47" s="58">
        <v>215.7</v>
      </c>
      <c r="H47" s="58">
        <v>214.7</v>
      </c>
      <c r="I47" s="58">
        <v>214.3</v>
      </c>
      <c r="J47" s="58">
        <v>207.4</v>
      </c>
      <c r="K47" s="58">
        <v>209</v>
      </c>
      <c r="L47" s="58">
        <v>202.3</v>
      </c>
      <c r="M47" s="58">
        <v>194.7</v>
      </c>
      <c r="N47" s="58">
        <v>184.6</v>
      </c>
      <c r="O47" s="58">
        <v>166.6</v>
      </c>
      <c r="P47" s="58">
        <v>150.8</v>
      </c>
      <c r="Q47" s="58">
        <v>112.6</v>
      </c>
      <c r="R47" s="58">
        <v>151.3</v>
      </c>
      <c r="S47" s="58">
        <v>209</v>
      </c>
      <c r="T47" s="10">
        <v>194.5</v>
      </c>
      <c r="U47" s="58">
        <v>190</v>
      </c>
      <c r="V47" s="7">
        <v>182.8</v>
      </c>
      <c r="W47" s="7">
        <v>175.3</v>
      </c>
      <c r="X47" s="7">
        <v>170.7</v>
      </c>
      <c r="Y47" s="7">
        <v>169.6</v>
      </c>
      <c r="Z47" s="7">
        <v>164.2</v>
      </c>
    </row>
    <row r="48" spans="1:26" ht="12.75">
      <c r="A48" s="265" t="s">
        <v>1507</v>
      </c>
      <c r="B48" s="10"/>
      <c r="C48" s="58"/>
      <c r="D48" s="58"/>
      <c r="E48" s="58"/>
      <c r="F48" s="58"/>
      <c r="G48" s="58"/>
      <c r="H48" s="58"/>
      <c r="I48" s="58"/>
      <c r="J48" s="58"/>
      <c r="K48" s="58"/>
      <c r="L48" s="58"/>
      <c r="M48" s="58"/>
      <c r="N48" s="58"/>
      <c r="O48" s="58"/>
      <c r="P48" s="58"/>
      <c r="Q48" s="58"/>
      <c r="R48" s="58"/>
      <c r="S48" s="58"/>
      <c r="T48" s="10"/>
      <c r="U48" s="10"/>
      <c r="V48" s="48"/>
      <c r="W48" s="7"/>
      <c r="X48" s="7"/>
      <c r="Y48" s="48"/>
      <c r="Z48" s="7"/>
    </row>
    <row r="49" spans="1:26" ht="12.75">
      <c r="A49" s="25" t="s">
        <v>1501</v>
      </c>
      <c r="B49" s="58">
        <v>248</v>
      </c>
      <c r="C49" s="58">
        <v>221</v>
      </c>
      <c r="D49" s="58">
        <v>207.9</v>
      </c>
      <c r="E49" s="58">
        <v>202.8</v>
      </c>
      <c r="F49" s="58">
        <v>206.2</v>
      </c>
      <c r="G49" s="58">
        <v>209</v>
      </c>
      <c r="H49" s="58">
        <v>207.8</v>
      </c>
      <c r="I49" s="58">
        <v>206.8</v>
      </c>
      <c r="J49" s="58">
        <v>199.4</v>
      </c>
      <c r="K49" s="58">
        <v>200.7</v>
      </c>
      <c r="L49" s="58">
        <v>193.8</v>
      </c>
      <c r="M49" s="58">
        <v>185.7</v>
      </c>
      <c r="N49" s="58">
        <v>174.7</v>
      </c>
      <c r="O49" s="58">
        <v>156.5</v>
      </c>
      <c r="P49" s="58">
        <v>139.9</v>
      </c>
      <c r="Q49" s="58">
        <v>95.3</v>
      </c>
      <c r="R49" s="58">
        <v>77.8</v>
      </c>
      <c r="S49" s="58">
        <v>69.1</v>
      </c>
      <c r="T49" s="10">
        <v>55.3</v>
      </c>
      <c r="U49" s="10">
        <v>51.2</v>
      </c>
      <c r="V49" s="7">
        <v>44.4</v>
      </c>
      <c r="W49" s="7">
        <v>38.9</v>
      </c>
      <c r="X49" s="7">
        <v>32.6</v>
      </c>
      <c r="Y49" s="7">
        <v>28.2</v>
      </c>
      <c r="Z49" s="18">
        <v>25</v>
      </c>
    </row>
    <row r="50" spans="1:26" ht="12.75">
      <c r="A50" s="25" t="s">
        <v>1502</v>
      </c>
      <c r="B50" s="58">
        <v>10</v>
      </c>
      <c r="C50" s="58">
        <v>8.6</v>
      </c>
      <c r="D50" s="58">
        <v>7.2</v>
      </c>
      <c r="E50" s="58">
        <v>6.7</v>
      </c>
      <c r="F50" s="58">
        <v>6.6</v>
      </c>
      <c r="G50" s="58">
        <v>6.7</v>
      </c>
      <c r="H50" s="58">
        <v>6.9</v>
      </c>
      <c r="I50" s="58">
        <v>7.5</v>
      </c>
      <c r="J50" s="58">
        <v>8</v>
      </c>
      <c r="K50" s="58">
        <v>8.3</v>
      </c>
      <c r="L50" s="58">
        <v>8.4</v>
      </c>
      <c r="M50" s="58">
        <v>9</v>
      </c>
      <c r="N50" s="58">
        <v>9.9</v>
      </c>
      <c r="O50" s="58">
        <v>10.2</v>
      </c>
      <c r="P50" s="58">
        <v>10.9</v>
      </c>
      <c r="Q50" s="58">
        <v>17.3</v>
      </c>
      <c r="R50" s="58">
        <v>73.5</v>
      </c>
      <c r="S50" s="58">
        <v>139.9</v>
      </c>
      <c r="T50" s="10">
        <v>139.2</v>
      </c>
      <c r="U50" s="10">
        <v>138.7</v>
      </c>
      <c r="V50" s="7">
        <v>138.4</v>
      </c>
      <c r="W50" s="7">
        <v>136.3</v>
      </c>
      <c r="X50" s="7">
        <v>138.1</v>
      </c>
      <c r="Y50" s="7">
        <v>141.3</v>
      </c>
      <c r="Z50" s="7">
        <v>139.2</v>
      </c>
    </row>
    <row r="51" spans="1:26" ht="37.5" customHeight="1">
      <c r="A51" s="39" t="s">
        <v>1508</v>
      </c>
      <c r="B51" s="10">
        <v>15448.8</v>
      </c>
      <c r="C51" s="58">
        <v>16222.8</v>
      </c>
      <c r="D51" s="58">
        <v>16955.6</v>
      </c>
      <c r="E51" s="58">
        <v>17691.7</v>
      </c>
      <c r="F51" s="58">
        <v>18707.4</v>
      </c>
      <c r="G51" s="58">
        <v>19707</v>
      </c>
      <c r="H51" s="58">
        <v>21022</v>
      </c>
      <c r="I51" s="58">
        <v>22357.4</v>
      </c>
      <c r="J51" s="58">
        <v>23814.9</v>
      </c>
      <c r="K51" s="58">
        <v>25022.8</v>
      </c>
      <c r="L51" s="58">
        <v>26144.9</v>
      </c>
      <c r="M51" s="58">
        <v>27560.9</v>
      </c>
      <c r="N51" s="58">
        <v>29122.5</v>
      </c>
      <c r="O51" s="58">
        <v>30915.7</v>
      </c>
      <c r="P51" s="58">
        <v>32454.3</v>
      </c>
      <c r="Q51" s="58">
        <v>33163.8</v>
      </c>
      <c r="R51" s="58">
        <v>33833.8</v>
      </c>
      <c r="S51" s="58">
        <v>33935.6</v>
      </c>
      <c r="T51" s="10">
        <v>33713.5</v>
      </c>
      <c r="U51" s="10">
        <v>33209.2</v>
      </c>
      <c r="V51" s="7">
        <v>32359.9</v>
      </c>
      <c r="W51" s="7">
        <v>31236.8</v>
      </c>
      <c r="X51" s="7">
        <v>29342.6</v>
      </c>
      <c r="Y51" s="7">
        <v>27134.8</v>
      </c>
      <c r="Z51" s="7">
        <v>24962.1</v>
      </c>
    </row>
    <row r="52" spans="1:26" ht="12.75">
      <c r="A52" s="265" t="s">
        <v>334</v>
      </c>
      <c r="B52" s="10"/>
      <c r="C52" s="58"/>
      <c r="D52" s="58"/>
      <c r="E52" s="58"/>
      <c r="F52" s="58"/>
      <c r="G52" s="58"/>
      <c r="H52" s="58"/>
      <c r="I52" s="58"/>
      <c r="J52" s="58"/>
      <c r="K52" s="58"/>
      <c r="L52" s="58"/>
      <c r="M52" s="58"/>
      <c r="N52" s="58"/>
      <c r="O52" s="58"/>
      <c r="P52" s="58"/>
      <c r="Q52" s="58"/>
      <c r="R52" s="58"/>
      <c r="S52" s="58"/>
      <c r="T52" s="10"/>
      <c r="U52" s="10"/>
      <c r="V52" s="7"/>
      <c r="W52" s="7"/>
      <c r="X52" s="7"/>
      <c r="Y52" s="48"/>
      <c r="Z52" s="7"/>
    </row>
    <row r="53" spans="1:26" ht="12.75">
      <c r="A53" s="25" t="s">
        <v>1501</v>
      </c>
      <c r="B53" s="10">
        <v>13490.5</v>
      </c>
      <c r="C53" s="58">
        <v>14104.8</v>
      </c>
      <c r="D53" s="58">
        <v>14693.7</v>
      </c>
      <c r="E53" s="58">
        <v>15332.4</v>
      </c>
      <c r="F53" s="58">
        <v>16232.2</v>
      </c>
      <c r="G53" s="58">
        <v>17134.6</v>
      </c>
      <c r="H53" s="58">
        <v>18318</v>
      </c>
      <c r="I53" s="58">
        <v>19506.8</v>
      </c>
      <c r="J53" s="58">
        <v>20814</v>
      </c>
      <c r="K53" s="58">
        <v>21828.4</v>
      </c>
      <c r="L53" s="58">
        <v>22793.5</v>
      </c>
      <c r="M53" s="58">
        <v>24054.1</v>
      </c>
      <c r="N53" s="58">
        <v>25392.8</v>
      </c>
      <c r="O53" s="58">
        <v>26828.5</v>
      </c>
      <c r="P53" s="58">
        <v>28103.7</v>
      </c>
      <c r="Q53" s="58">
        <v>28668</v>
      </c>
      <c r="R53" s="58">
        <v>29303.9</v>
      </c>
      <c r="S53" s="58">
        <v>29418.3</v>
      </c>
      <c r="T53" s="10">
        <v>29240.3</v>
      </c>
      <c r="U53" s="10">
        <v>28797</v>
      </c>
      <c r="V53" s="58">
        <v>28040</v>
      </c>
      <c r="W53" s="7">
        <v>27028.1</v>
      </c>
      <c r="X53" s="7">
        <v>25321.6</v>
      </c>
      <c r="Y53" s="18">
        <v>23361</v>
      </c>
      <c r="Z53" s="7">
        <v>21435.8</v>
      </c>
    </row>
    <row r="54" spans="1:26" ht="12.75">
      <c r="A54" s="25" t="s">
        <v>1502</v>
      </c>
      <c r="B54" s="10">
        <v>1958.3</v>
      </c>
      <c r="C54" s="58">
        <v>2118</v>
      </c>
      <c r="D54" s="58">
        <v>2261.9</v>
      </c>
      <c r="E54" s="58">
        <v>2359.2</v>
      </c>
      <c r="F54" s="58">
        <v>2475.2</v>
      </c>
      <c r="G54" s="58">
        <v>2572.3</v>
      </c>
      <c r="H54" s="58">
        <v>2703.9</v>
      </c>
      <c r="I54" s="58">
        <v>2850.5</v>
      </c>
      <c r="J54" s="58">
        <v>3000.9</v>
      </c>
      <c r="K54" s="58">
        <v>3194.4</v>
      </c>
      <c r="L54" s="58">
        <v>3351.4</v>
      </c>
      <c r="M54" s="58">
        <v>3506.8</v>
      </c>
      <c r="N54" s="58">
        <v>3729.7</v>
      </c>
      <c r="O54" s="58">
        <v>4087.3</v>
      </c>
      <c r="P54" s="58">
        <v>4350.6</v>
      </c>
      <c r="Q54" s="58">
        <v>4495.9</v>
      </c>
      <c r="R54" s="58">
        <v>4529.8</v>
      </c>
      <c r="S54" s="58">
        <v>4517.3</v>
      </c>
      <c r="T54" s="10">
        <v>4473.2</v>
      </c>
      <c r="U54" s="10">
        <v>4412.2</v>
      </c>
      <c r="V54" s="18">
        <v>4320</v>
      </c>
      <c r="W54" s="7">
        <v>4208.8</v>
      </c>
      <c r="X54" s="18">
        <v>4021</v>
      </c>
      <c r="Y54" s="7">
        <v>3773.8</v>
      </c>
      <c r="Z54" s="7">
        <v>3526.3</v>
      </c>
    </row>
    <row r="55" spans="1:26" ht="25.5">
      <c r="A55" s="39" t="s">
        <v>1509</v>
      </c>
      <c r="B55" s="10"/>
      <c r="C55" s="58"/>
      <c r="D55" s="58"/>
      <c r="E55" s="58"/>
      <c r="F55" s="58"/>
      <c r="G55" s="58"/>
      <c r="H55" s="58"/>
      <c r="I55" s="58"/>
      <c r="J55" s="58"/>
      <c r="K55" s="58"/>
      <c r="L55" s="58"/>
      <c r="M55" s="58"/>
      <c r="N55" s="58"/>
      <c r="O55" s="58"/>
      <c r="P55" s="58"/>
      <c r="Q55" s="58"/>
      <c r="R55" s="58"/>
      <c r="S55" s="58"/>
      <c r="U55" s="10"/>
      <c r="V55" s="158"/>
      <c r="W55" s="7"/>
      <c r="X55" s="7"/>
      <c r="Y55" s="7"/>
      <c r="Z55" s="158"/>
    </row>
    <row r="56" spans="1:26" ht="12.75">
      <c r="A56" s="25" t="s">
        <v>1501</v>
      </c>
      <c r="B56" s="10">
        <v>123.4</v>
      </c>
      <c r="C56" s="58">
        <v>129.8</v>
      </c>
      <c r="D56" s="58">
        <v>135.7</v>
      </c>
      <c r="E56" s="58">
        <v>141.5</v>
      </c>
      <c r="F56" s="58">
        <v>149.9</v>
      </c>
      <c r="G56" s="58">
        <v>158.4</v>
      </c>
      <c r="H56" s="58">
        <v>169.4</v>
      </c>
      <c r="I56" s="58">
        <v>180.5</v>
      </c>
      <c r="J56" s="58">
        <v>193.8</v>
      </c>
      <c r="K56" s="58">
        <v>203.9</v>
      </c>
      <c r="L56" s="58">
        <v>213.6</v>
      </c>
      <c r="M56" s="58">
        <v>226.2</v>
      </c>
      <c r="N56" s="58">
        <v>239.5</v>
      </c>
      <c r="O56" s="58">
        <v>255.1</v>
      </c>
      <c r="P56" s="58">
        <v>268.1</v>
      </c>
      <c r="Q56" s="58">
        <v>273.7</v>
      </c>
      <c r="R56" s="58">
        <v>279.4</v>
      </c>
      <c r="S56" s="58">
        <v>280.4</v>
      </c>
      <c r="T56" s="58">
        <v>278.3</v>
      </c>
      <c r="U56" s="10">
        <v>273.2</v>
      </c>
      <c r="V56" s="7">
        <v>265.2</v>
      </c>
      <c r="W56" s="7">
        <v>254.7</v>
      </c>
      <c r="X56" s="7">
        <v>237.7</v>
      </c>
      <c r="Y56" s="7">
        <v>215.7</v>
      </c>
      <c r="Z56" s="7">
        <v>197.3</v>
      </c>
    </row>
    <row r="57" spans="1:26" ht="12.75">
      <c r="A57" s="25" t="s">
        <v>1502</v>
      </c>
      <c r="B57" s="58">
        <v>50</v>
      </c>
      <c r="C57" s="58">
        <v>53.1</v>
      </c>
      <c r="D57" s="58">
        <v>56.5</v>
      </c>
      <c r="E57" s="58">
        <v>58.8</v>
      </c>
      <c r="F57" s="58">
        <v>61.9</v>
      </c>
      <c r="G57" s="58">
        <v>64.6</v>
      </c>
      <c r="H57" s="58">
        <v>68.1</v>
      </c>
      <c r="I57" s="58">
        <v>72.2</v>
      </c>
      <c r="J57" s="58">
        <v>76</v>
      </c>
      <c r="K57" s="58">
        <v>81.4</v>
      </c>
      <c r="L57" s="58">
        <v>86.1</v>
      </c>
      <c r="M57" s="58">
        <v>90.7</v>
      </c>
      <c r="N57" s="58">
        <v>97.4</v>
      </c>
      <c r="O57" s="58">
        <v>105.8</v>
      </c>
      <c r="P57" s="58">
        <v>113.2</v>
      </c>
      <c r="Q57" s="58">
        <v>117.9</v>
      </c>
      <c r="R57" s="58">
        <v>119.6</v>
      </c>
      <c r="S57" s="58">
        <v>119.4</v>
      </c>
      <c r="T57" s="10">
        <v>118.4</v>
      </c>
      <c r="U57" s="10">
        <v>117.8</v>
      </c>
      <c r="V57" s="7">
        <v>115.8</v>
      </c>
      <c r="W57" s="7">
        <v>113.1</v>
      </c>
      <c r="X57" s="7">
        <v>108.3</v>
      </c>
      <c r="Y57" s="7">
        <v>99.4</v>
      </c>
      <c r="Z57" s="7">
        <v>93.1</v>
      </c>
    </row>
    <row r="58" spans="1:26" ht="28.5" customHeight="1">
      <c r="A58" s="136" t="s">
        <v>1510</v>
      </c>
      <c r="C58" s="58">
        <v>6</v>
      </c>
      <c r="D58" s="58">
        <v>10</v>
      </c>
      <c r="E58" s="58">
        <v>27.7</v>
      </c>
      <c r="F58" s="58">
        <v>88.5</v>
      </c>
      <c r="G58" s="58">
        <v>223</v>
      </c>
      <c r="H58" s="58">
        <v>484.8</v>
      </c>
      <c r="I58" s="58">
        <v>747.2</v>
      </c>
      <c r="J58" s="58">
        <v>1370.6</v>
      </c>
      <c r="K58" s="58">
        <v>3263.2</v>
      </c>
      <c r="L58" s="58">
        <v>7750.5</v>
      </c>
      <c r="M58" s="58">
        <v>17608.8</v>
      </c>
      <c r="N58" s="58">
        <v>35603.6</v>
      </c>
      <c r="O58" s="58">
        <v>71319</v>
      </c>
      <c r="P58" s="58">
        <v>123549.3</v>
      </c>
      <c r="Q58" s="58">
        <v>154453.3</v>
      </c>
      <c r="R58" s="58">
        <v>171198.8</v>
      </c>
      <c r="S58" s="58">
        <v>199522.3</v>
      </c>
      <c r="T58" s="10">
        <v>230499.5</v>
      </c>
      <c r="U58" s="10">
        <v>237689.2</v>
      </c>
      <c r="V58" s="7">
        <v>256116.6</v>
      </c>
      <c r="W58" s="7">
        <v>261887.8</v>
      </c>
      <c r="X58" s="7">
        <v>277744.8</v>
      </c>
      <c r="Y58" s="18">
        <v>274755</v>
      </c>
      <c r="Z58" s="18">
        <v>283977.6</v>
      </c>
    </row>
    <row r="59" spans="1:26" ht="27.75" customHeight="1">
      <c r="A59" s="39" t="s">
        <v>1511</v>
      </c>
      <c r="C59" s="58">
        <v>0</v>
      </c>
      <c r="D59" s="58">
        <v>0.1</v>
      </c>
      <c r="E59" s="58">
        <v>0.2</v>
      </c>
      <c r="F59" s="58">
        <v>0.6</v>
      </c>
      <c r="G59" s="58">
        <v>1.5</v>
      </c>
      <c r="H59" s="58">
        <v>3.3</v>
      </c>
      <c r="I59" s="58">
        <v>5.1</v>
      </c>
      <c r="J59" s="58">
        <v>9.3</v>
      </c>
      <c r="K59" s="58">
        <v>22.3</v>
      </c>
      <c r="L59" s="58">
        <v>53.2</v>
      </c>
      <c r="M59" s="58">
        <v>121.5</v>
      </c>
      <c r="N59" s="58">
        <v>246.7</v>
      </c>
      <c r="O59" s="58">
        <v>496</v>
      </c>
      <c r="P59" s="58">
        <v>862.6</v>
      </c>
      <c r="Q59" s="58">
        <v>1081.1</v>
      </c>
      <c r="R59" s="58">
        <v>1199.3</v>
      </c>
      <c r="S59" s="58">
        <v>1397.8</v>
      </c>
      <c r="T59" s="10">
        <v>1613.8</v>
      </c>
      <c r="U59" s="10">
        <v>1663.7</v>
      </c>
      <c r="V59" s="7">
        <v>1790.3</v>
      </c>
      <c r="W59" s="7">
        <v>1826.9</v>
      </c>
      <c r="X59" s="7">
        <v>1933.3</v>
      </c>
      <c r="Y59" s="7">
        <v>1908.4</v>
      </c>
      <c r="Z59" s="7">
        <v>1937.8</v>
      </c>
    </row>
    <row r="60" spans="1:26" ht="25.5" customHeight="1">
      <c r="A60" s="427" t="s">
        <v>1512</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row>
    <row r="61" ht="13.5" customHeight="1">
      <c r="A61" s="202"/>
    </row>
    <row r="62" spans="1:26" ht="24.75" customHeight="1">
      <c r="A62" s="435" t="s">
        <v>1513</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row>
  </sheetData>
  <sheetProtection selectLockedCells="1" selectUnlockedCells="1"/>
  <mergeCells count="4">
    <mergeCell ref="A1:Z1"/>
    <mergeCell ref="A3:Z3"/>
    <mergeCell ref="A60:Z60"/>
    <mergeCell ref="A62:Z62"/>
  </mergeCells>
  <printOptions/>
  <pageMargins left="0.75" right="0.75" top="1" bottom="1"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AF51"/>
  <sheetViews>
    <sheetView zoomScalePageLayoutView="0" workbookViewId="0" topLeftCell="A1">
      <pane xSplit="1" ySplit="3" topLeftCell="B40" activePane="bottomRight" state="frozen"/>
      <selection pane="topLeft" activeCell="A1" sqref="A1"/>
      <selection pane="topRight" activeCell="AG1" sqref="AG1"/>
      <selection pane="bottomLeft" activeCell="A4" sqref="A4"/>
      <selection pane="bottomRight" activeCell="A1" sqref="A1:N1"/>
    </sheetView>
  </sheetViews>
  <sheetFormatPr defaultColWidth="9.00390625" defaultRowHeight="12.75"/>
  <cols>
    <col min="1" max="1" width="50.25390625" style="0" customWidth="1"/>
    <col min="2" max="2" width="10.00390625" style="0" customWidth="1"/>
    <col min="3" max="3" width="10.375" style="0" customWidth="1"/>
    <col min="4" max="4" width="9.625" style="0" customWidth="1"/>
  </cols>
  <sheetData>
    <row r="1" spans="1:32" ht="12.75">
      <c r="A1" s="420" t="s">
        <v>204</v>
      </c>
      <c r="B1" s="420"/>
      <c r="C1" s="420"/>
      <c r="D1" s="420"/>
      <c r="E1" s="420"/>
      <c r="F1" s="420"/>
      <c r="G1" s="420"/>
      <c r="H1" s="420"/>
      <c r="I1" s="420"/>
      <c r="J1" s="420"/>
      <c r="K1" s="420"/>
      <c r="L1" s="420"/>
      <c r="M1" s="420"/>
      <c r="N1" s="420"/>
      <c r="O1" s="230"/>
      <c r="P1" s="230"/>
      <c r="Q1" s="230"/>
      <c r="R1" s="230"/>
      <c r="S1" s="230"/>
      <c r="T1" s="230"/>
      <c r="U1" s="230"/>
      <c r="V1" s="230"/>
      <c r="W1" s="230"/>
      <c r="X1" s="230"/>
      <c r="Y1" s="230"/>
      <c r="Z1" s="230"/>
      <c r="AA1" s="230"/>
      <c r="AB1" s="230"/>
      <c r="AC1" s="230"/>
      <c r="AD1" s="230"/>
      <c r="AE1" s="230"/>
      <c r="AF1" s="230"/>
    </row>
    <row r="2" spans="1:14" ht="15" customHeight="1">
      <c r="A2" s="3" t="s">
        <v>235</v>
      </c>
      <c r="B2" s="3">
        <v>2003</v>
      </c>
      <c r="C2" s="3">
        <v>2004</v>
      </c>
      <c r="D2" s="3">
        <v>2005</v>
      </c>
      <c r="E2" s="3">
        <v>2006</v>
      </c>
      <c r="F2" s="3">
        <v>2007</v>
      </c>
      <c r="G2" s="4">
        <v>2008</v>
      </c>
      <c r="H2" s="4">
        <v>2009</v>
      </c>
      <c r="I2" s="4">
        <v>2010</v>
      </c>
      <c r="J2" s="4">
        <v>2011</v>
      </c>
      <c r="K2" s="4">
        <v>2012</v>
      </c>
      <c r="L2" s="4">
        <v>2013</v>
      </c>
      <c r="M2" s="4">
        <v>2014</v>
      </c>
      <c r="N2" s="4">
        <v>2015</v>
      </c>
    </row>
    <row r="3" spans="1:14" ht="12.75">
      <c r="A3" s="421" t="s">
        <v>1514</v>
      </c>
      <c r="B3" s="421"/>
      <c r="C3" s="421"/>
      <c r="D3" s="421"/>
      <c r="E3" s="421"/>
      <c r="F3" s="421"/>
      <c r="G3" s="421"/>
      <c r="H3" s="421"/>
      <c r="I3" s="421"/>
      <c r="J3" s="421"/>
      <c r="K3" s="421"/>
      <c r="L3" s="421"/>
      <c r="M3" s="421"/>
      <c r="N3" s="421"/>
    </row>
    <row r="4" spans="1:10" ht="27" customHeight="1">
      <c r="A4" s="169" t="s">
        <v>1515</v>
      </c>
      <c r="B4" s="288"/>
      <c r="C4" s="288"/>
      <c r="D4" s="288"/>
      <c r="E4" s="288"/>
      <c r="F4" s="288"/>
      <c r="G4" s="288"/>
      <c r="H4" s="288"/>
      <c r="I4" s="288"/>
      <c r="J4" s="289"/>
    </row>
    <row r="5" spans="1:14" ht="12.75">
      <c r="A5" s="21" t="s">
        <v>1516</v>
      </c>
      <c r="B5" s="22">
        <v>84.63173329598906</v>
      </c>
      <c r="C5" s="22">
        <v>87.59134863807485</v>
      </c>
      <c r="D5" s="22">
        <v>91.05701829938914</v>
      </c>
      <c r="E5" s="22">
        <v>93.295691635247</v>
      </c>
      <c r="F5" s="22">
        <v>93.3372540947452</v>
      </c>
      <c r="G5" s="22">
        <v>93.68848599011066</v>
      </c>
      <c r="H5" s="22">
        <v>93.74056059309625</v>
      </c>
      <c r="I5" s="22">
        <v>93.84494351497588</v>
      </c>
      <c r="J5" s="22">
        <v>94.1</v>
      </c>
      <c r="K5" s="22">
        <v>94</v>
      </c>
      <c r="L5" s="22">
        <v>94</v>
      </c>
      <c r="M5" s="22">
        <v>93.8</v>
      </c>
      <c r="N5" s="22">
        <v>92.3</v>
      </c>
    </row>
    <row r="6" spans="1:14" ht="15.75">
      <c r="A6" s="21" t="s">
        <v>1822</v>
      </c>
      <c r="B6" s="22">
        <v>8.348092558879012</v>
      </c>
      <c r="C6" s="22">
        <v>8.356093600059053</v>
      </c>
      <c r="D6" s="22">
        <v>9.268951992261517</v>
      </c>
      <c r="E6" s="22">
        <v>11.340799762262959</v>
      </c>
      <c r="F6" s="22">
        <v>13.045549445702356</v>
      </c>
      <c r="G6" s="22">
        <v>14.516129032258066</v>
      </c>
      <c r="H6" s="22">
        <v>16.03852139407478</v>
      </c>
      <c r="I6" s="22">
        <v>18.151049331009034</v>
      </c>
      <c r="J6" s="22">
        <v>19.7</v>
      </c>
      <c r="K6" s="7">
        <v>18.9</v>
      </c>
      <c r="L6" s="7">
        <v>19.7</v>
      </c>
      <c r="M6" s="7">
        <v>26.6</v>
      </c>
      <c r="N6" s="7">
        <v>47.7</v>
      </c>
    </row>
    <row r="7" spans="1:14" ht="12.75">
      <c r="A7" s="21" t="s">
        <v>1517</v>
      </c>
      <c r="B7" s="22">
        <v>45.82142298155578</v>
      </c>
      <c r="C7" s="22">
        <v>49.66659284958539</v>
      </c>
      <c r="D7" s="22">
        <v>52.37653543933109</v>
      </c>
      <c r="E7" s="22">
        <v>57.03645920395238</v>
      </c>
      <c r="F7" s="22">
        <v>56.389566853883025</v>
      </c>
      <c r="G7" s="22">
        <v>59.25829997645396</v>
      </c>
      <c r="H7" s="22">
        <v>60.45125389779312</v>
      </c>
      <c r="I7" s="22">
        <v>68.38479998188856</v>
      </c>
      <c r="J7" s="22">
        <v>71.3</v>
      </c>
      <c r="K7" s="7">
        <v>71.7</v>
      </c>
      <c r="L7" s="7">
        <v>73.4</v>
      </c>
      <c r="M7" s="7">
        <v>67.2</v>
      </c>
      <c r="N7" s="7">
        <v>63.5</v>
      </c>
    </row>
    <row r="8" spans="1:14" ht="12.75">
      <c r="A8" s="21" t="s">
        <v>1518</v>
      </c>
      <c r="B8" s="22">
        <v>48.592587710988276</v>
      </c>
      <c r="C8" s="22">
        <v>53.185207056912965</v>
      </c>
      <c r="D8" s="22">
        <v>56.00991161699815</v>
      </c>
      <c r="E8" s="22">
        <v>63.581657101465424</v>
      </c>
      <c r="F8" s="22">
        <v>69.13223748051873</v>
      </c>
      <c r="G8" s="22">
        <v>74.35189545561572</v>
      </c>
      <c r="H8" s="22">
        <v>78.48820181810872</v>
      </c>
      <c r="I8" s="22">
        <v>81.92083040909193</v>
      </c>
      <c r="J8" s="11">
        <v>83.1</v>
      </c>
      <c r="K8" s="7">
        <v>85.2</v>
      </c>
      <c r="L8" s="7">
        <v>86.5</v>
      </c>
      <c r="M8" s="7">
        <v>84.2</v>
      </c>
      <c r="N8" s="18">
        <v>84</v>
      </c>
    </row>
    <row r="9" spans="1:14" ht="12.75">
      <c r="A9" s="21" t="s">
        <v>1519</v>
      </c>
      <c r="B9" s="22">
        <v>50.146219304243246</v>
      </c>
      <c r="C9" s="22">
        <v>57.25826956357702</v>
      </c>
      <c r="D9" s="22">
        <v>54.26875322988855</v>
      </c>
      <c r="E9" s="22">
        <v>62.46231186889793</v>
      </c>
      <c r="F9" s="22">
        <v>68.68585879377775</v>
      </c>
      <c r="G9" s="22">
        <v>74.74629149988226</v>
      </c>
      <c r="H9" s="22">
        <v>79.28068130265251</v>
      </c>
      <c r="I9" s="22">
        <v>83.37540467727695</v>
      </c>
      <c r="J9" s="11">
        <v>85.6</v>
      </c>
      <c r="K9" s="7">
        <v>87.5</v>
      </c>
      <c r="L9" s="7">
        <v>88.7</v>
      </c>
      <c r="M9" s="7">
        <v>89.8</v>
      </c>
      <c r="N9" s="18">
        <v>89</v>
      </c>
    </row>
    <row r="10" spans="1:14" ht="15" customHeight="1">
      <c r="A10" s="24" t="s">
        <v>1520</v>
      </c>
      <c r="B10" s="22">
        <v>43.43578295288855</v>
      </c>
      <c r="C10" s="22">
        <v>48.84312229849988</v>
      </c>
      <c r="D10" s="22">
        <v>53.29746776736852</v>
      </c>
      <c r="E10" s="22">
        <v>61.32315521628499</v>
      </c>
      <c r="F10" s="22">
        <v>67.78427970711913</v>
      </c>
      <c r="G10" s="22">
        <v>73.67847892630091</v>
      </c>
      <c r="H10" s="22">
        <v>78.2642402246507</v>
      </c>
      <c r="I10" s="22">
        <v>82.35550474293089</v>
      </c>
      <c r="J10" s="11">
        <v>84.8</v>
      </c>
      <c r="K10" s="7">
        <v>86.9</v>
      </c>
      <c r="L10" s="7">
        <v>88.1</v>
      </c>
      <c r="M10" s="18">
        <v>89</v>
      </c>
      <c r="N10" s="7">
        <v>88.1</v>
      </c>
    </row>
    <row r="11" spans="1:14" ht="17.25" customHeight="1">
      <c r="A11" s="17" t="s">
        <v>1521</v>
      </c>
      <c r="B11" s="58">
        <v>13.48183173659107</v>
      </c>
      <c r="C11" s="58">
        <v>14.350040599394701</v>
      </c>
      <c r="D11" s="58">
        <v>14.806471702863503</v>
      </c>
      <c r="E11" s="58">
        <v>21.114020913430284</v>
      </c>
      <c r="F11" s="58">
        <v>19.775928485311848</v>
      </c>
      <c r="G11" s="58">
        <v>22.846715328467155</v>
      </c>
      <c r="H11" s="58">
        <v>24.09080206963483</v>
      </c>
      <c r="I11" s="58">
        <v>28.482488510561225</v>
      </c>
      <c r="J11" s="18">
        <v>33</v>
      </c>
      <c r="K11" s="7">
        <v>37.8</v>
      </c>
      <c r="L11" s="7">
        <v>41.3</v>
      </c>
      <c r="M11" s="7">
        <v>40.3</v>
      </c>
      <c r="N11" s="7">
        <v>42.6</v>
      </c>
    </row>
    <row r="12" spans="1:14" ht="15" customHeight="1">
      <c r="A12" s="17" t="s">
        <v>1522</v>
      </c>
      <c r="B12" s="22">
        <v>4150.5</v>
      </c>
      <c r="C12" s="22">
        <v>4558.3</v>
      </c>
      <c r="D12" s="22">
        <v>5709.6</v>
      </c>
      <c r="E12" s="22">
        <v>6684</v>
      </c>
      <c r="F12" s="22">
        <v>7528.4</v>
      </c>
      <c r="G12" s="22">
        <v>8267.3</v>
      </c>
      <c r="H12" s="22">
        <v>8743.7</v>
      </c>
      <c r="I12" s="22">
        <v>9288.1</v>
      </c>
      <c r="J12" s="11">
        <v>9972.2</v>
      </c>
      <c r="K12" s="7">
        <v>10807.5</v>
      </c>
      <c r="L12" s="18">
        <v>11438</v>
      </c>
      <c r="M12" s="7">
        <v>11740.8</v>
      </c>
      <c r="N12" s="7">
        <v>11992.3</v>
      </c>
    </row>
    <row r="13" spans="1:14" ht="13.5" customHeight="1">
      <c r="A13" s="21" t="s">
        <v>238</v>
      </c>
      <c r="B13" s="22"/>
      <c r="C13" s="22"/>
      <c r="D13" s="22"/>
      <c r="E13" s="22"/>
      <c r="F13" s="22"/>
      <c r="G13" s="22"/>
      <c r="H13" s="22"/>
      <c r="I13" s="22"/>
      <c r="J13" s="23"/>
      <c r="K13" s="7"/>
      <c r="L13" s="7"/>
      <c r="M13" s="7"/>
      <c r="N13" s="48"/>
    </row>
    <row r="14" spans="1:14" ht="13.5" customHeight="1">
      <c r="A14" s="24" t="s">
        <v>1523</v>
      </c>
      <c r="B14" s="22">
        <v>2794.2</v>
      </c>
      <c r="C14" s="22">
        <v>3177.9</v>
      </c>
      <c r="D14" s="22">
        <v>4057.6</v>
      </c>
      <c r="E14" s="22">
        <v>4871.5</v>
      </c>
      <c r="F14" s="22">
        <v>5731</v>
      </c>
      <c r="G14" s="22">
        <v>6369.1</v>
      </c>
      <c r="H14" s="22">
        <v>6893.6</v>
      </c>
      <c r="I14" s="22">
        <v>7480.2</v>
      </c>
      <c r="J14" s="11">
        <v>8018.3</v>
      </c>
      <c r="K14" s="7">
        <v>8733.7</v>
      </c>
      <c r="L14" s="7">
        <v>9394.5</v>
      </c>
      <c r="M14" s="19" t="s">
        <v>377</v>
      </c>
      <c r="N14" s="19" t="s">
        <v>377</v>
      </c>
    </row>
    <row r="15" spans="1:14" ht="13.5" customHeight="1">
      <c r="A15" s="24" t="s">
        <v>1524</v>
      </c>
      <c r="B15" s="22">
        <v>1204</v>
      </c>
      <c r="C15" s="22">
        <v>1513.4</v>
      </c>
      <c r="D15" s="22">
        <v>2032</v>
      </c>
      <c r="E15" s="22">
        <v>2606.3</v>
      </c>
      <c r="F15" s="22">
        <v>3267.5</v>
      </c>
      <c r="G15" s="22">
        <v>3873.5</v>
      </c>
      <c r="H15" s="22">
        <v>4313.5</v>
      </c>
      <c r="I15" s="22">
        <v>4997.1</v>
      </c>
      <c r="J15" s="11">
        <v>5663.2</v>
      </c>
      <c r="K15" s="7">
        <v>6508.1</v>
      </c>
      <c r="L15" s="7">
        <v>7220.8</v>
      </c>
      <c r="M15" s="7">
        <v>8157.5</v>
      </c>
      <c r="N15" s="18">
        <v>8362</v>
      </c>
    </row>
    <row r="16" spans="1:14" ht="13.5" customHeight="1">
      <c r="A16" s="175" t="s">
        <v>1525</v>
      </c>
      <c r="B16" s="22">
        <v>986</v>
      </c>
      <c r="C16" s="22">
        <v>1218.8</v>
      </c>
      <c r="D16" s="22">
        <v>1686.1</v>
      </c>
      <c r="E16" s="22">
        <v>2232</v>
      </c>
      <c r="F16" s="22">
        <v>2888.4</v>
      </c>
      <c r="G16" s="22">
        <v>3411.5</v>
      </c>
      <c r="H16" s="22">
        <v>3866.4</v>
      </c>
      <c r="I16" s="22">
        <v>4553.3</v>
      </c>
      <c r="J16" s="11">
        <v>5198.3</v>
      </c>
      <c r="K16" s="7">
        <v>6066.5</v>
      </c>
      <c r="L16" s="7">
        <v>6764.4</v>
      </c>
      <c r="M16" s="7">
        <v>7277.6</v>
      </c>
      <c r="N16" s="7">
        <v>7561.5</v>
      </c>
    </row>
    <row r="17" spans="1:14" ht="15" customHeight="1">
      <c r="A17" s="31" t="s">
        <v>1526</v>
      </c>
      <c r="B17" s="58">
        <v>656.2</v>
      </c>
      <c r="C17" s="58">
        <v>743.8</v>
      </c>
      <c r="D17" s="58">
        <v>984.2</v>
      </c>
      <c r="E17" s="58">
        <v>1170.9</v>
      </c>
      <c r="F17" s="58">
        <v>1257.9</v>
      </c>
      <c r="G17" s="58">
        <v>1159.2</v>
      </c>
      <c r="H17" s="58">
        <v>890.6</v>
      </c>
      <c r="I17" s="58">
        <v>999.9</v>
      </c>
      <c r="J17" s="18">
        <v>1251.6</v>
      </c>
      <c r="K17" s="7">
        <v>1454.1</v>
      </c>
      <c r="L17" s="7">
        <v>1351.5</v>
      </c>
      <c r="M17" s="7">
        <v>1177.7</v>
      </c>
      <c r="N17" s="7">
        <v>952.2</v>
      </c>
    </row>
    <row r="18" spans="1:14" ht="14.25" customHeight="1">
      <c r="A18" s="31" t="s">
        <v>1527</v>
      </c>
      <c r="B18" s="66">
        <v>18</v>
      </c>
      <c r="C18" s="66">
        <v>20</v>
      </c>
      <c r="D18" s="66">
        <v>23</v>
      </c>
      <c r="E18" s="66">
        <v>26</v>
      </c>
      <c r="F18" s="66">
        <v>29</v>
      </c>
      <c r="G18" s="66">
        <v>32</v>
      </c>
      <c r="H18" s="66">
        <v>35</v>
      </c>
      <c r="I18" s="66">
        <v>36</v>
      </c>
      <c r="J18" s="72">
        <v>39</v>
      </c>
      <c r="K18" s="7">
        <v>43</v>
      </c>
      <c r="L18" s="7">
        <v>44</v>
      </c>
      <c r="M18" s="7">
        <v>47</v>
      </c>
      <c r="N18" s="7">
        <v>49</v>
      </c>
    </row>
    <row r="19" spans="1:14" ht="25.5" customHeight="1">
      <c r="A19" s="31" t="s">
        <v>1528</v>
      </c>
      <c r="B19" s="66">
        <v>4</v>
      </c>
      <c r="C19" s="66">
        <v>5</v>
      </c>
      <c r="D19" s="66">
        <v>7</v>
      </c>
      <c r="E19" s="66">
        <v>9</v>
      </c>
      <c r="F19" s="66">
        <v>11</v>
      </c>
      <c r="G19" s="66">
        <v>13</v>
      </c>
      <c r="H19" s="66">
        <v>15</v>
      </c>
      <c r="I19" s="66">
        <v>18</v>
      </c>
      <c r="J19" s="72">
        <v>21</v>
      </c>
      <c r="K19" s="72">
        <v>24</v>
      </c>
      <c r="L19" s="72">
        <v>26</v>
      </c>
      <c r="M19" s="7">
        <v>29</v>
      </c>
      <c r="N19" s="7">
        <v>31</v>
      </c>
    </row>
    <row r="20" spans="1:14" ht="14.25" customHeight="1">
      <c r="A20" s="17" t="s">
        <v>1529</v>
      </c>
      <c r="B20" s="22">
        <v>68.7</v>
      </c>
      <c r="C20" s="22">
        <v>74.8</v>
      </c>
      <c r="D20" s="22">
        <v>79.1</v>
      </c>
      <c r="E20" s="22">
        <v>84.9</v>
      </c>
      <c r="F20" s="22">
        <v>86.6</v>
      </c>
      <c r="G20" s="22">
        <v>88.5</v>
      </c>
      <c r="H20" s="22">
        <v>88.7</v>
      </c>
      <c r="I20" s="22">
        <v>89.1</v>
      </c>
      <c r="J20" s="23">
        <v>89.8</v>
      </c>
      <c r="K20" s="18">
        <v>86</v>
      </c>
      <c r="L20" s="18">
        <v>85.3</v>
      </c>
      <c r="M20" s="7">
        <v>86.3</v>
      </c>
      <c r="N20" s="7">
        <v>84.8</v>
      </c>
    </row>
    <row r="21" spans="1:14" ht="13.5" customHeight="1">
      <c r="A21" s="75" t="s">
        <v>1530</v>
      </c>
      <c r="B21" s="22"/>
      <c r="C21" s="22"/>
      <c r="D21" s="22"/>
      <c r="E21" s="22"/>
      <c r="F21" s="22"/>
      <c r="G21" s="22"/>
      <c r="H21" s="22"/>
      <c r="I21" s="22"/>
      <c r="J21" s="23"/>
      <c r="K21" s="7"/>
      <c r="L21" s="48"/>
      <c r="M21" s="7"/>
      <c r="N21" s="48"/>
    </row>
    <row r="22" spans="1:14" ht="15" customHeight="1">
      <c r="A22" s="173" t="s">
        <v>1531</v>
      </c>
      <c r="B22" s="22">
        <v>53.4</v>
      </c>
      <c r="C22" s="22">
        <v>59.1</v>
      </c>
      <c r="D22" s="22">
        <v>58</v>
      </c>
      <c r="E22" s="22">
        <v>60.7</v>
      </c>
      <c r="F22" s="22">
        <v>59</v>
      </c>
      <c r="G22" s="22">
        <v>60.8</v>
      </c>
      <c r="H22" s="22">
        <v>60.6</v>
      </c>
      <c r="I22" s="22">
        <v>59.7</v>
      </c>
      <c r="J22" s="11">
        <v>60.3</v>
      </c>
      <c r="K22" s="7">
        <v>59.8</v>
      </c>
      <c r="L22" s="7">
        <v>59.6</v>
      </c>
      <c r="M22" s="7">
        <v>56.2</v>
      </c>
      <c r="N22" s="7">
        <v>52.3</v>
      </c>
    </row>
    <row r="23" spans="1:14" ht="13.5" customHeight="1">
      <c r="A23" s="173" t="s">
        <v>1823</v>
      </c>
      <c r="B23" s="22"/>
      <c r="C23" s="22"/>
      <c r="D23" s="22"/>
      <c r="E23" s="22">
        <v>54.6</v>
      </c>
      <c r="F23" s="22">
        <v>63</v>
      </c>
      <c r="G23" s="22">
        <v>71.6</v>
      </c>
      <c r="H23" s="22">
        <v>75.8</v>
      </c>
      <c r="I23" s="22">
        <v>76.5</v>
      </c>
      <c r="J23" s="11">
        <v>79.8</v>
      </c>
      <c r="K23" s="7">
        <v>73.6</v>
      </c>
      <c r="L23" s="7">
        <v>76.7</v>
      </c>
      <c r="M23" s="11">
        <v>76.1</v>
      </c>
      <c r="N23" s="7">
        <v>74.1</v>
      </c>
    </row>
    <row r="24" spans="1:14" ht="12.75" customHeight="1">
      <c r="A24" s="24" t="s">
        <v>1532</v>
      </c>
      <c r="B24" s="22">
        <v>30</v>
      </c>
      <c r="C24" s="22">
        <v>32.7</v>
      </c>
      <c r="D24" s="22">
        <v>45.7</v>
      </c>
      <c r="E24" s="22">
        <v>48.3</v>
      </c>
      <c r="F24" s="22">
        <v>53.4</v>
      </c>
      <c r="G24" s="22">
        <v>57.3</v>
      </c>
      <c r="H24" s="22">
        <v>60.3</v>
      </c>
      <c r="I24" s="22">
        <v>59.7</v>
      </c>
      <c r="J24" s="11">
        <v>60.9</v>
      </c>
      <c r="K24" s="7">
        <v>61.2</v>
      </c>
      <c r="L24" s="7">
        <v>61.3</v>
      </c>
      <c r="M24" s="18">
        <v>57</v>
      </c>
      <c r="N24" s="7">
        <v>55.1</v>
      </c>
    </row>
    <row r="25" spans="1:14" ht="13.5" customHeight="1">
      <c r="A25" s="173" t="s">
        <v>1533</v>
      </c>
      <c r="B25" s="22"/>
      <c r="C25" s="22">
        <v>33.9</v>
      </c>
      <c r="D25" s="22">
        <v>39.6</v>
      </c>
      <c r="E25" s="22">
        <v>47.3</v>
      </c>
      <c r="F25" s="22">
        <v>50.4</v>
      </c>
      <c r="G25" s="22">
        <v>54.4</v>
      </c>
      <c r="H25" s="22">
        <v>56.2</v>
      </c>
      <c r="I25" s="22">
        <v>53.7</v>
      </c>
      <c r="J25" s="11">
        <v>55.1</v>
      </c>
      <c r="K25" s="7">
        <v>56.5</v>
      </c>
      <c r="L25" s="7">
        <v>55.4</v>
      </c>
      <c r="M25" s="7">
        <v>53.7</v>
      </c>
      <c r="N25" s="7">
        <v>52.3</v>
      </c>
    </row>
    <row r="26" spans="1:14" ht="17.25" customHeight="1">
      <c r="A26" s="24" t="s">
        <v>1824</v>
      </c>
      <c r="B26" s="22"/>
      <c r="C26" s="22"/>
      <c r="D26" s="22"/>
      <c r="E26" s="22">
        <v>21.9</v>
      </c>
      <c r="F26" s="22">
        <v>25.7</v>
      </c>
      <c r="G26" s="22">
        <v>26.3</v>
      </c>
      <c r="H26" s="22">
        <v>28.1</v>
      </c>
      <c r="I26" s="22">
        <v>34.4</v>
      </c>
      <c r="J26" s="19" t="s">
        <v>1102</v>
      </c>
      <c r="K26" s="7">
        <v>39.2</v>
      </c>
      <c r="L26" s="7">
        <v>41.6</v>
      </c>
      <c r="M26" s="11">
        <v>39.6</v>
      </c>
      <c r="N26" s="7">
        <v>42.4</v>
      </c>
    </row>
    <row r="27" spans="1:14" ht="16.5" customHeight="1">
      <c r="A27" s="24" t="s">
        <v>1825</v>
      </c>
      <c r="B27" s="22"/>
      <c r="C27" s="22"/>
      <c r="D27" s="22"/>
      <c r="E27" s="22"/>
      <c r="F27" s="22"/>
      <c r="G27" s="22"/>
      <c r="H27" s="22"/>
      <c r="I27" s="22"/>
      <c r="J27" s="19">
        <v>36.1</v>
      </c>
      <c r="K27" s="7">
        <v>36.2</v>
      </c>
      <c r="L27" s="7">
        <v>38.6</v>
      </c>
      <c r="M27" s="7">
        <v>36.3</v>
      </c>
      <c r="N27" s="7">
        <v>38.4</v>
      </c>
    </row>
    <row r="28" spans="1:14" ht="15.75" customHeight="1">
      <c r="A28" s="24" t="s">
        <v>1826</v>
      </c>
      <c r="B28" s="22"/>
      <c r="C28" s="22"/>
      <c r="D28" s="22"/>
      <c r="E28" s="22"/>
      <c r="F28" s="22"/>
      <c r="G28" s="22"/>
      <c r="H28" s="22"/>
      <c r="I28" s="22"/>
      <c r="J28" s="19">
        <v>24.3</v>
      </c>
      <c r="K28" s="7">
        <v>22.8</v>
      </c>
      <c r="L28" s="7">
        <v>22.9</v>
      </c>
      <c r="M28" s="7">
        <v>20.3</v>
      </c>
      <c r="N28" s="7">
        <v>21.9</v>
      </c>
    </row>
    <row r="29" spans="1:14" ht="25.5" customHeight="1">
      <c r="A29" s="24" t="s">
        <v>1534</v>
      </c>
      <c r="B29" s="22">
        <v>14.5</v>
      </c>
      <c r="C29" s="22">
        <v>15.3</v>
      </c>
      <c r="D29" s="22">
        <v>16.8</v>
      </c>
      <c r="E29" s="22">
        <v>15.9</v>
      </c>
      <c r="F29" s="22">
        <v>19.3</v>
      </c>
      <c r="G29" s="22">
        <v>21.3</v>
      </c>
      <c r="H29" s="22">
        <v>23.7</v>
      </c>
      <c r="I29" s="22">
        <v>27.8</v>
      </c>
      <c r="J29" s="11">
        <v>28.1</v>
      </c>
      <c r="K29" s="7">
        <v>29.3</v>
      </c>
      <c r="L29" s="7">
        <v>30.8</v>
      </c>
      <c r="M29" s="7">
        <v>30.9</v>
      </c>
      <c r="N29" s="7">
        <v>31.5</v>
      </c>
    </row>
    <row r="30" spans="1:14" ht="13.5" customHeight="1">
      <c r="A30" s="173" t="s">
        <v>1535</v>
      </c>
      <c r="B30" s="22">
        <v>9.9</v>
      </c>
      <c r="C30" s="22">
        <v>12.1</v>
      </c>
      <c r="D30" s="22">
        <v>11.9</v>
      </c>
      <c r="E30" s="22">
        <v>14</v>
      </c>
      <c r="F30" s="22">
        <v>16.2</v>
      </c>
      <c r="G30" s="22">
        <v>16.7</v>
      </c>
      <c r="H30" s="22">
        <v>17.3</v>
      </c>
      <c r="I30" s="22">
        <v>19.1</v>
      </c>
      <c r="J30" s="23">
        <v>19</v>
      </c>
      <c r="K30" s="7">
        <v>21.8</v>
      </c>
      <c r="L30" s="7">
        <v>18.2</v>
      </c>
      <c r="M30" s="7">
        <v>14.8</v>
      </c>
      <c r="N30" s="7">
        <v>14.3</v>
      </c>
    </row>
    <row r="31" spans="1:14" ht="29.25" customHeight="1">
      <c r="A31" s="136" t="s">
        <v>1536</v>
      </c>
      <c r="B31" s="22">
        <v>13.3</v>
      </c>
      <c r="C31" s="22">
        <v>13.7</v>
      </c>
      <c r="D31" s="22">
        <v>14</v>
      </c>
      <c r="E31" s="22">
        <v>13.1</v>
      </c>
      <c r="F31" s="22">
        <v>13.7</v>
      </c>
      <c r="G31" s="22">
        <v>14.4</v>
      </c>
      <c r="H31" s="22">
        <v>15.2</v>
      </c>
      <c r="I31" s="22">
        <v>18.1</v>
      </c>
      <c r="J31" s="11">
        <v>18.1</v>
      </c>
      <c r="K31" s="7">
        <v>16.7</v>
      </c>
      <c r="L31" s="7">
        <v>16.8</v>
      </c>
      <c r="M31" s="7">
        <v>15.5</v>
      </c>
      <c r="N31" s="7">
        <v>15.1</v>
      </c>
    </row>
    <row r="32" spans="1:14" ht="12.75" customHeight="1">
      <c r="A32" s="24" t="s">
        <v>1537</v>
      </c>
      <c r="B32" s="22">
        <v>9.3</v>
      </c>
      <c r="C32" s="22">
        <v>10</v>
      </c>
      <c r="D32" s="22">
        <v>9.7</v>
      </c>
      <c r="E32" s="22">
        <v>9.6</v>
      </c>
      <c r="F32" s="22">
        <v>9.9</v>
      </c>
      <c r="G32" s="22">
        <v>10.7</v>
      </c>
      <c r="H32" s="22">
        <v>11</v>
      </c>
      <c r="I32" s="22">
        <v>11.8</v>
      </c>
      <c r="J32" s="11">
        <v>12.1</v>
      </c>
      <c r="K32" s="7">
        <v>11.7</v>
      </c>
      <c r="L32" s="7">
        <v>11.9</v>
      </c>
      <c r="M32" s="7">
        <v>11.9</v>
      </c>
      <c r="N32" s="18">
        <v>11</v>
      </c>
    </row>
    <row r="33" spans="1:14" ht="12.75" customHeight="1">
      <c r="A33" s="173" t="s">
        <v>1538</v>
      </c>
      <c r="B33" s="22">
        <v>4.4</v>
      </c>
      <c r="C33" s="22">
        <v>5.2</v>
      </c>
      <c r="D33" s="22">
        <v>5.6</v>
      </c>
      <c r="E33" s="22">
        <v>4.7</v>
      </c>
      <c r="F33" s="22">
        <v>4.9</v>
      </c>
      <c r="G33" s="22">
        <v>5.3</v>
      </c>
      <c r="H33" s="22">
        <v>5.4</v>
      </c>
      <c r="I33" s="22">
        <v>9.2</v>
      </c>
      <c r="J33" s="290">
        <v>7</v>
      </c>
      <c r="K33" s="7">
        <v>6.2</v>
      </c>
      <c r="L33" s="7">
        <v>5.7</v>
      </c>
      <c r="M33" s="7">
        <v>7.1</v>
      </c>
      <c r="N33" s="7">
        <v>5.3</v>
      </c>
    </row>
    <row r="34" spans="1:14" ht="15.75" customHeight="1">
      <c r="A34" s="24" t="s">
        <v>1827</v>
      </c>
      <c r="B34" s="22"/>
      <c r="C34" s="22"/>
      <c r="D34" s="22"/>
      <c r="E34" s="22">
        <v>3.6</v>
      </c>
      <c r="F34" s="22">
        <v>5.5</v>
      </c>
      <c r="G34" s="22">
        <v>5.6</v>
      </c>
      <c r="H34" s="22">
        <v>6.4</v>
      </c>
      <c r="I34" s="22">
        <v>7.6</v>
      </c>
      <c r="J34" s="19">
        <v>10.2</v>
      </c>
      <c r="K34" s="7">
        <v>9.5</v>
      </c>
      <c r="L34" s="7">
        <v>10.4</v>
      </c>
      <c r="M34" s="7">
        <v>13.5</v>
      </c>
      <c r="N34" s="7">
        <v>15.4</v>
      </c>
    </row>
    <row r="35" spans="1:14" ht="12.75" customHeight="1">
      <c r="A35" s="24" t="s">
        <v>1539</v>
      </c>
      <c r="B35" s="22">
        <v>3.4</v>
      </c>
      <c r="C35" s="22">
        <v>3.5</v>
      </c>
      <c r="D35" s="22">
        <v>3.1</v>
      </c>
      <c r="E35" s="22">
        <v>3.1</v>
      </c>
      <c r="F35" s="22">
        <v>3.1</v>
      </c>
      <c r="G35" s="22">
        <v>3.1</v>
      </c>
      <c r="H35" s="22">
        <v>3</v>
      </c>
      <c r="I35" s="22">
        <v>3.3</v>
      </c>
      <c r="J35" s="11">
        <v>3.4</v>
      </c>
      <c r="K35" s="7">
        <v>3.1</v>
      </c>
      <c r="L35" s="7">
        <v>3.1</v>
      </c>
      <c r="M35" s="7">
        <v>4.2</v>
      </c>
      <c r="N35" s="7">
        <v>3.9</v>
      </c>
    </row>
    <row r="36" spans="1:14" ht="24.75" customHeight="1">
      <c r="A36" s="17" t="s">
        <v>1540</v>
      </c>
      <c r="B36" s="58"/>
      <c r="C36" s="58"/>
      <c r="D36" s="58"/>
      <c r="E36" s="58"/>
      <c r="F36" s="58"/>
      <c r="G36" s="58"/>
      <c r="H36" s="58"/>
      <c r="I36" s="58"/>
      <c r="J36" s="48"/>
      <c r="K36" s="48"/>
      <c r="L36" s="48"/>
      <c r="M36" s="7"/>
      <c r="N36" s="48"/>
    </row>
    <row r="37" spans="1:14" ht="15.75" customHeight="1">
      <c r="A37" s="17" t="s">
        <v>1541</v>
      </c>
      <c r="B37" s="58">
        <v>12.1</v>
      </c>
      <c r="C37" s="58">
        <v>14.1</v>
      </c>
      <c r="D37" s="58">
        <v>16.3</v>
      </c>
      <c r="E37" s="58">
        <v>20.5</v>
      </c>
      <c r="F37" s="58">
        <v>24.1</v>
      </c>
      <c r="G37" s="58">
        <v>25.3</v>
      </c>
      <c r="H37" s="58">
        <v>28.8</v>
      </c>
      <c r="I37" s="58">
        <v>35</v>
      </c>
      <c r="J37" s="7">
        <v>39.2</v>
      </c>
      <c r="K37" s="7">
        <v>41.1</v>
      </c>
      <c r="L37" s="7">
        <v>43.4</v>
      </c>
      <c r="M37" s="11">
        <v>41.7</v>
      </c>
      <c r="N37" s="7">
        <v>41.3</v>
      </c>
    </row>
    <row r="38" spans="1:14" ht="14.25" customHeight="1">
      <c r="A38" s="17" t="s">
        <v>1542</v>
      </c>
      <c r="B38" s="58">
        <v>10.5</v>
      </c>
      <c r="C38" s="58">
        <v>11.8</v>
      </c>
      <c r="D38" s="58">
        <v>12.6</v>
      </c>
      <c r="E38" s="58">
        <v>12.6</v>
      </c>
      <c r="F38" s="58">
        <v>13.6</v>
      </c>
      <c r="G38" s="58">
        <v>13</v>
      </c>
      <c r="H38" s="58">
        <v>14.4</v>
      </c>
      <c r="I38" s="58">
        <v>16.9</v>
      </c>
      <c r="J38" s="7">
        <v>17.1</v>
      </c>
      <c r="K38" s="18">
        <v>18</v>
      </c>
      <c r="L38" s="7">
        <v>18.9</v>
      </c>
      <c r="M38" s="11">
        <v>17.6</v>
      </c>
      <c r="N38" s="7">
        <v>18.2</v>
      </c>
    </row>
    <row r="39" spans="1:14" ht="32.25" customHeight="1">
      <c r="A39" s="17" t="s">
        <v>1828</v>
      </c>
      <c r="B39" s="58"/>
      <c r="C39" s="58"/>
      <c r="D39" s="58"/>
      <c r="E39" s="58"/>
      <c r="F39" s="58"/>
      <c r="G39" s="58"/>
      <c r="H39" s="58"/>
      <c r="I39" s="58"/>
      <c r="J39" s="58">
        <v>61.9</v>
      </c>
      <c r="K39" s="7">
        <v>60.4</v>
      </c>
      <c r="L39" s="7">
        <v>61.7</v>
      </c>
      <c r="M39" s="11">
        <v>58.9</v>
      </c>
      <c r="N39" s="7">
        <v>62.7</v>
      </c>
    </row>
    <row r="40" spans="1:14" ht="25.5">
      <c r="A40" s="17" t="s">
        <v>1543</v>
      </c>
      <c r="B40" s="22">
        <v>164572.3</v>
      </c>
      <c r="C40" s="22">
        <v>168373.3</v>
      </c>
      <c r="D40" s="22">
        <v>215301.6</v>
      </c>
      <c r="E40" s="22">
        <v>252029.7</v>
      </c>
      <c r="F40" s="22">
        <v>299389.4</v>
      </c>
      <c r="G40" s="22">
        <v>372733.4</v>
      </c>
      <c r="H40" s="22">
        <v>421377.8</v>
      </c>
      <c r="I40" s="22">
        <v>515648.2</v>
      </c>
      <c r="J40" s="11">
        <v>603006.9</v>
      </c>
      <c r="K40" s="7">
        <v>1039786.6</v>
      </c>
      <c r="L40" s="7">
        <v>1245705.1</v>
      </c>
      <c r="M40" s="291">
        <f>1174912905.2/1000</f>
        <v>1174912.9052000002</v>
      </c>
      <c r="N40" s="18">
        <v>1184184.1</v>
      </c>
    </row>
    <row r="41" spans="1:14" ht="12.75">
      <c r="A41" s="21" t="s">
        <v>334</v>
      </c>
      <c r="B41" s="22"/>
      <c r="C41" s="22"/>
      <c r="D41" s="22"/>
      <c r="E41" s="22"/>
      <c r="F41" s="22"/>
      <c r="G41" s="22"/>
      <c r="H41" s="22"/>
      <c r="I41" s="22"/>
      <c r="J41" s="11"/>
      <c r="K41" s="7"/>
      <c r="L41" s="48"/>
      <c r="M41" s="158"/>
      <c r="N41" s="48"/>
    </row>
    <row r="42" spans="1:14" ht="12.75">
      <c r="A42" s="21" t="s">
        <v>1544</v>
      </c>
      <c r="B42" s="22">
        <v>71527.9</v>
      </c>
      <c r="C42" s="22">
        <v>76460.9</v>
      </c>
      <c r="D42" s="22">
        <v>78508.5</v>
      </c>
      <c r="E42" s="22">
        <v>84908.7</v>
      </c>
      <c r="F42" s="22">
        <v>93369.3</v>
      </c>
      <c r="G42" s="22">
        <v>102514.6</v>
      </c>
      <c r="H42" s="22">
        <v>85663.8</v>
      </c>
      <c r="I42" s="22">
        <v>112725.9</v>
      </c>
      <c r="J42" s="23">
        <v>139501</v>
      </c>
      <c r="K42" s="7">
        <v>290804.9</v>
      </c>
      <c r="L42" s="7">
        <v>322423.6</v>
      </c>
      <c r="M42" s="291">
        <f>259622884.9/1000</f>
        <v>259622.8849</v>
      </c>
      <c r="N42" s="7">
        <v>239035.8</v>
      </c>
    </row>
    <row r="43" spans="1:14" ht="12.75">
      <c r="A43" s="21" t="s">
        <v>1545</v>
      </c>
      <c r="B43" s="22">
        <v>15579.9</v>
      </c>
      <c r="C43" s="22">
        <v>16556</v>
      </c>
      <c r="D43" s="22">
        <v>21914.3</v>
      </c>
      <c r="E43" s="22">
        <v>28451.5</v>
      </c>
      <c r="F43" s="22">
        <v>44173.7</v>
      </c>
      <c r="G43" s="22">
        <v>59339.9</v>
      </c>
      <c r="H43" s="22">
        <v>69059.4</v>
      </c>
      <c r="I43" s="22">
        <v>81227.7</v>
      </c>
      <c r="J43" s="11">
        <v>104196.9</v>
      </c>
      <c r="K43" s="7">
        <v>183204.1</v>
      </c>
      <c r="L43" s="7">
        <v>170111.9</v>
      </c>
      <c r="M43" s="18">
        <f>162424137.7/1000</f>
        <v>162424.1377</v>
      </c>
      <c r="N43" s="7">
        <v>206598.2</v>
      </c>
    </row>
    <row r="44" spans="1:14" ht="12.75">
      <c r="A44" s="21" t="s">
        <v>1546</v>
      </c>
      <c r="B44" s="22">
        <v>43574.6</v>
      </c>
      <c r="C44" s="22">
        <v>40237.2</v>
      </c>
      <c r="D44" s="22">
        <v>56703.8</v>
      </c>
      <c r="E44" s="22">
        <v>79286.9</v>
      </c>
      <c r="F44" s="22">
        <v>87912.9</v>
      </c>
      <c r="G44" s="22">
        <v>116968.6</v>
      </c>
      <c r="H44" s="22">
        <v>142564.3</v>
      </c>
      <c r="I44" s="22">
        <v>167922.8</v>
      </c>
      <c r="J44" s="11">
        <v>184834.5</v>
      </c>
      <c r="K44" s="7">
        <v>265138.1</v>
      </c>
      <c r="L44" s="7">
        <v>405109.6</v>
      </c>
      <c r="M44" s="18">
        <f>279296314.9/1000</f>
        <v>279296.3149</v>
      </c>
      <c r="N44" s="7">
        <v>270340.9</v>
      </c>
    </row>
    <row r="45" spans="1:14" ht="15.75">
      <c r="A45" s="21" t="s">
        <v>1829</v>
      </c>
      <c r="B45" s="22"/>
      <c r="C45" s="22"/>
      <c r="D45" s="22"/>
      <c r="E45" s="22">
        <v>14451.8</v>
      </c>
      <c r="F45" s="22">
        <v>18007.9</v>
      </c>
      <c r="G45" s="22">
        <v>24447.7</v>
      </c>
      <c r="H45" s="22">
        <v>33161.7</v>
      </c>
      <c r="I45" s="22">
        <v>39171.2</v>
      </c>
      <c r="J45" s="11">
        <v>53335.9</v>
      </c>
      <c r="K45" s="7">
        <v>66297.1</v>
      </c>
      <c r="L45" s="7">
        <v>170769.4</v>
      </c>
      <c r="M45" s="18">
        <f>73036599/1000</f>
        <v>73036.599</v>
      </c>
      <c r="N45" s="18">
        <v>73528</v>
      </c>
    </row>
    <row r="46" spans="1:14" ht="25.5">
      <c r="A46" s="21" t="s">
        <v>1547</v>
      </c>
      <c r="B46" s="22"/>
      <c r="C46" s="22"/>
      <c r="D46" s="22"/>
      <c r="E46" s="22"/>
      <c r="F46" s="22"/>
      <c r="G46" s="22"/>
      <c r="H46" s="22"/>
      <c r="I46" s="11"/>
      <c r="J46" s="11">
        <v>4682.8</v>
      </c>
      <c r="K46" s="7">
        <v>5895.9</v>
      </c>
      <c r="L46" s="18">
        <v>4638</v>
      </c>
      <c r="M46" s="7">
        <v>12152.9</v>
      </c>
      <c r="N46" s="7">
        <v>6823.2</v>
      </c>
    </row>
    <row r="47" spans="1:14" ht="28.5" customHeight="1">
      <c r="A47" s="21" t="s">
        <v>1548</v>
      </c>
      <c r="B47" s="22">
        <v>22838.5</v>
      </c>
      <c r="C47" s="22">
        <v>19480.9</v>
      </c>
      <c r="D47" s="22">
        <v>34861.6</v>
      </c>
      <c r="E47" s="22">
        <v>38235.2</v>
      </c>
      <c r="F47" s="22">
        <v>49329.6</v>
      </c>
      <c r="G47" s="22">
        <v>65120.2</v>
      </c>
      <c r="H47" s="22">
        <v>79991.9</v>
      </c>
      <c r="I47" s="22">
        <v>98919.4</v>
      </c>
      <c r="J47" s="11">
        <v>120011.8</v>
      </c>
      <c r="K47" s="7">
        <v>212294.4</v>
      </c>
      <c r="L47" s="7">
        <v>267706.4</v>
      </c>
      <c r="M47" s="18">
        <f>200035516.7/1000</f>
        <v>200035.51669999998</v>
      </c>
      <c r="N47" s="7">
        <v>239156.2</v>
      </c>
    </row>
    <row r="48" spans="1:14" ht="12.75" customHeight="1">
      <c r="A48" s="21" t="s">
        <v>1549</v>
      </c>
      <c r="B48" s="22"/>
      <c r="C48" s="22"/>
      <c r="D48" s="22"/>
      <c r="E48" s="22"/>
      <c r="F48" s="22"/>
      <c r="G48" s="22"/>
      <c r="H48" s="22"/>
      <c r="I48" s="22"/>
      <c r="J48" s="11">
        <v>49779.7</v>
      </c>
      <c r="K48" s="7">
        <v>82449.2</v>
      </c>
      <c r="L48" s="7">
        <v>75715.6</v>
      </c>
      <c r="M48" s="18">
        <f>106997291/1000</f>
        <v>106997.291</v>
      </c>
      <c r="N48" s="7">
        <v>65144.8</v>
      </c>
    </row>
    <row r="49" spans="1:14" ht="24.75" customHeight="1">
      <c r="A49" s="423" t="s">
        <v>1830</v>
      </c>
      <c r="B49" s="423"/>
      <c r="C49" s="423"/>
      <c r="D49" s="423"/>
      <c r="E49" s="423"/>
      <c r="F49" s="423"/>
      <c r="G49" s="423"/>
      <c r="H49" s="423"/>
      <c r="I49" s="423"/>
      <c r="J49" s="423"/>
      <c r="K49" s="423"/>
      <c r="L49" s="423"/>
      <c r="M49" s="423"/>
      <c r="N49" s="423"/>
    </row>
    <row r="50" spans="1:14" ht="15" customHeight="1">
      <c r="A50" s="423" t="s">
        <v>1550</v>
      </c>
      <c r="B50" s="423"/>
      <c r="C50" s="423"/>
      <c r="D50" s="423"/>
      <c r="E50" s="423"/>
      <c r="F50" s="423"/>
      <c r="G50" s="423"/>
      <c r="H50" s="423"/>
      <c r="I50" s="423"/>
      <c r="J50" s="423"/>
      <c r="K50" s="423"/>
      <c r="L50" s="423"/>
      <c r="M50" s="423"/>
      <c r="N50" s="423"/>
    </row>
    <row r="51" spans="1:14" ht="14.25" customHeight="1">
      <c r="A51" s="429" t="s">
        <v>1551</v>
      </c>
      <c r="B51" s="429"/>
      <c r="C51" s="429"/>
      <c r="D51" s="429"/>
      <c r="E51" s="429"/>
      <c r="F51" s="429"/>
      <c r="G51" s="429"/>
      <c r="H51" s="429"/>
      <c r="I51" s="429"/>
      <c r="J51" s="429"/>
      <c r="K51" s="429"/>
      <c r="L51" s="429"/>
      <c r="M51" s="429"/>
      <c r="N51" s="429"/>
    </row>
  </sheetData>
  <sheetProtection selectLockedCells="1" selectUnlockedCells="1"/>
  <mergeCells count="5">
    <mergeCell ref="A51:N51"/>
    <mergeCell ref="A1:N1"/>
    <mergeCell ref="A3:N3"/>
    <mergeCell ref="A49:N49"/>
    <mergeCell ref="A50:N50"/>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00390625" defaultRowHeight="12.75"/>
  <cols>
    <col min="1" max="1" width="37.7539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4.2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3">
        <v>2008</v>
      </c>
      <c r="T2" s="3">
        <v>2009</v>
      </c>
      <c r="U2" s="3">
        <v>2010</v>
      </c>
      <c r="V2" s="3">
        <v>2011</v>
      </c>
      <c r="W2" s="3">
        <v>2012</v>
      </c>
      <c r="X2" s="4">
        <v>2013</v>
      </c>
      <c r="Y2" s="4">
        <v>2014</v>
      </c>
      <c r="Z2" s="4">
        <v>2015</v>
      </c>
    </row>
    <row r="3" spans="1:26" ht="12.75" customHeight="1">
      <c r="A3" s="421" t="s">
        <v>97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6" ht="43.5" customHeight="1">
      <c r="A4" s="5" t="s">
        <v>228</v>
      </c>
      <c r="B4" s="6"/>
      <c r="C4" s="6"/>
      <c r="D4" s="7"/>
      <c r="E4" s="8">
        <v>1004.4</v>
      </c>
      <c r="F4" s="8">
        <v>1061.8</v>
      </c>
      <c r="G4" s="8">
        <v>1092.9</v>
      </c>
      <c r="H4" s="8">
        <v>1109.5</v>
      </c>
      <c r="I4" s="8">
        <v>1112.1</v>
      </c>
      <c r="J4" s="8">
        <v>1135.3</v>
      </c>
      <c r="K4" s="8">
        <v>1163.3</v>
      </c>
      <c r="L4" s="8">
        <v>1140.6</v>
      </c>
      <c r="M4" s="8">
        <v>1252.3</v>
      </c>
      <c r="N4" s="8">
        <v>1300.5</v>
      </c>
      <c r="O4" s="8">
        <v>1318.6</v>
      </c>
      <c r="P4" s="9">
        <v>1462</v>
      </c>
      <c r="Q4" s="8">
        <v>1577.2</v>
      </c>
      <c r="R4" s="8">
        <v>1623.9</v>
      </c>
      <c r="S4" s="8">
        <v>1670.8</v>
      </c>
      <c r="T4" s="8">
        <v>1674.8</v>
      </c>
      <c r="U4" s="7">
        <v>1648.4</v>
      </c>
      <c r="V4" s="7">
        <v>1603.7</v>
      </c>
      <c r="W4" s="7">
        <v>1572.2</v>
      </c>
      <c r="X4" s="7">
        <v>1548.1</v>
      </c>
      <c r="Y4" s="7">
        <v>2211.9</v>
      </c>
      <c r="Z4" s="7">
        <v>2176.4</v>
      </c>
    </row>
    <row r="5" spans="1:26" ht="44.25" customHeight="1">
      <c r="A5" s="5" t="s">
        <v>229</v>
      </c>
      <c r="B5" s="7"/>
      <c r="C5" s="7"/>
      <c r="D5" s="7"/>
      <c r="E5" s="7"/>
      <c r="F5" s="7"/>
      <c r="G5" s="7"/>
      <c r="H5" s="7"/>
      <c r="I5" s="8">
        <v>485.6</v>
      </c>
      <c r="J5" s="10" t="s">
        <v>230</v>
      </c>
      <c r="K5" s="8">
        <v>548.7</v>
      </c>
      <c r="L5" s="8">
        <v>576.1</v>
      </c>
      <c r="M5" s="10" t="s">
        <v>230</v>
      </c>
      <c r="N5" s="8">
        <v>666.8</v>
      </c>
      <c r="O5" s="8">
        <v>684.2</v>
      </c>
      <c r="P5" s="10" t="s">
        <v>230</v>
      </c>
      <c r="Q5" s="8">
        <v>791.8</v>
      </c>
      <c r="R5" s="10" t="s">
        <v>230</v>
      </c>
      <c r="S5" s="8">
        <v>846.3</v>
      </c>
      <c r="T5" s="8">
        <v>868.2</v>
      </c>
      <c r="U5" s="10" t="s">
        <v>230</v>
      </c>
      <c r="V5" s="11">
        <v>827.5</v>
      </c>
      <c r="W5" s="10" t="s">
        <v>230</v>
      </c>
      <c r="X5" s="7">
        <v>786.4</v>
      </c>
      <c r="Y5" s="10" t="s">
        <v>230</v>
      </c>
      <c r="Z5" s="10" t="s">
        <v>230</v>
      </c>
    </row>
    <row r="6" spans="1:26" ht="45.75" customHeight="1">
      <c r="A6" s="5" t="s">
        <v>231</v>
      </c>
      <c r="B6" s="7"/>
      <c r="C6" s="7"/>
      <c r="D6" s="7"/>
      <c r="E6" s="7"/>
      <c r="F6" s="7"/>
      <c r="G6" s="7"/>
      <c r="H6" s="7"/>
      <c r="I6" s="8">
        <v>177.6</v>
      </c>
      <c r="J6" s="10" t="s">
        <v>230</v>
      </c>
      <c r="K6" s="8">
        <v>280.3</v>
      </c>
      <c r="L6" s="8">
        <v>283.7</v>
      </c>
      <c r="M6" s="10" t="s">
        <v>230</v>
      </c>
      <c r="N6" s="9">
        <v>294</v>
      </c>
      <c r="O6" s="8">
        <v>300.6</v>
      </c>
      <c r="P6" s="10" t="s">
        <v>230</v>
      </c>
      <c r="Q6" s="8">
        <v>343.7</v>
      </c>
      <c r="R6" s="10" t="s">
        <v>230</v>
      </c>
      <c r="S6" s="8">
        <v>367.6</v>
      </c>
      <c r="T6" s="8">
        <v>364.9</v>
      </c>
      <c r="U6" s="10" t="s">
        <v>230</v>
      </c>
      <c r="V6" s="11">
        <v>358.3</v>
      </c>
      <c r="W6" s="10" t="s">
        <v>230</v>
      </c>
      <c r="X6" s="7">
        <v>352.3</v>
      </c>
      <c r="Y6" s="10" t="s">
        <v>230</v>
      </c>
      <c r="Z6" s="10" t="s">
        <v>230</v>
      </c>
    </row>
    <row r="7" spans="1:26" ht="20.25" customHeight="1">
      <c r="A7" s="5" t="s">
        <v>232</v>
      </c>
      <c r="B7" s="12"/>
      <c r="C7" s="12"/>
      <c r="D7" s="13"/>
      <c r="E7" s="12"/>
      <c r="F7" s="12"/>
      <c r="G7" s="12"/>
      <c r="H7" s="13"/>
      <c r="I7" s="6">
        <v>12532</v>
      </c>
      <c r="J7" s="6">
        <v>12680</v>
      </c>
      <c r="K7" s="6">
        <v>12286</v>
      </c>
      <c r="L7" s="6">
        <v>11729</v>
      </c>
      <c r="M7" s="6">
        <v>11488</v>
      </c>
      <c r="N7" s="6">
        <v>11566</v>
      </c>
      <c r="O7" s="6">
        <v>11605</v>
      </c>
      <c r="P7" s="6">
        <v>13639</v>
      </c>
      <c r="Q7" s="6">
        <v>24207</v>
      </c>
      <c r="R7" s="6">
        <v>24151</v>
      </c>
      <c r="S7" s="6">
        <v>24161</v>
      </c>
      <c r="T7" s="6">
        <v>23907</v>
      </c>
      <c r="U7" s="7">
        <v>23304</v>
      </c>
      <c r="V7" s="14">
        <v>23118</v>
      </c>
      <c r="W7" s="14">
        <v>23001</v>
      </c>
      <c r="X7" s="14">
        <v>22777</v>
      </c>
      <c r="Y7" s="15">
        <v>22923</v>
      </c>
      <c r="Z7" s="15">
        <v>22406</v>
      </c>
    </row>
    <row r="8" spans="1:26" ht="27" customHeight="1">
      <c r="A8" s="422" t="s">
        <v>233</v>
      </c>
      <c r="B8" s="422"/>
      <c r="C8" s="422"/>
      <c r="D8" s="422"/>
      <c r="E8" s="422"/>
      <c r="F8" s="422"/>
      <c r="G8" s="422"/>
      <c r="H8" s="422"/>
      <c r="I8" s="422"/>
      <c r="J8" s="422"/>
      <c r="K8" s="422"/>
      <c r="L8" s="422"/>
      <c r="M8" s="422"/>
      <c r="N8" s="422"/>
      <c r="O8" s="422"/>
      <c r="P8" s="422"/>
      <c r="Q8" s="422"/>
      <c r="R8" s="422"/>
      <c r="S8" s="422"/>
      <c r="T8" s="422"/>
      <c r="U8" s="422"/>
      <c r="V8" s="422"/>
      <c r="W8" s="422"/>
      <c r="X8" s="422"/>
      <c r="Y8" s="422"/>
      <c r="Z8" s="422"/>
    </row>
    <row r="9" spans="1:26" ht="21" customHeight="1">
      <c r="A9" s="423" t="s">
        <v>2391</v>
      </c>
      <c r="B9" s="423"/>
      <c r="C9" s="423"/>
      <c r="D9" s="423"/>
      <c r="E9" s="423"/>
      <c r="F9" s="423"/>
      <c r="G9" s="423"/>
      <c r="H9" s="423"/>
      <c r="I9" s="423"/>
      <c r="J9" s="423"/>
      <c r="K9" s="423"/>
      <c r="L9" s="423"/>
      <c r="M9" s="423"/>
      <c r="N9" s="423"/>
      <c r="O9" s="423"/>
      <c r="P9" s="423"/>
      <c r="Q9" s="423"/>
      <c r="R9" s="423"/>
      <c r="S9" s="423"/>
      <c r="T9" s="423"/>
      <c r="U9" s="423"/>
      <c r="V9" s="423"/>
      <c r="W9" s="423"/>
      <c r="X9" s="423"/>
      <c r="Y9" s="423"/>
      <c r="Z9" s="423"/>
    </row>
    <row r="10" spans="1:26" ht="18" customHeight="1">
      <c r="A10" s="419" t="s">
        <v>234</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row>
  </sheetData>
  <sheetProtection selectLockedCells="1" selectUnlockedCells="1"/>
  <mergeCells count="5">
    <mergeCell ref="A10:Z10"/>
    <mergeCell ref="A1:Z1"/>
    <mergeCell ref="A3:Z3"/>
    <mergeCell ref="A8:Z8"/>
    <mergeCell ref="A9:Z9"/>
  </mergeCells>
  <printOptions/>
  <pageMargins left="0.75" right="0.75" top="1" bottom="1"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IV87"/>
  <sheetViews>
    <sheetView zoomScalePageLayoutView="0" workbookViewId="0" topLeftCell="A1">
      <pane xSplit="1" ySplit="3" topLeftCell="H4" activePane="bottomRight" state="frozen"/>
      <selection pane="topLeft" activeCell="A1" sqref="A1"/>
      <selection pane="topRight" activeCell="B1" sqref="B1"/>
      <selection pane="bottomLeft" activeCell="A70" sqref="A70"/>
      <selection pane="bottomRight" activeCell="A1" sqref="A1:Z1"/>
    </sheetView>
  </sheetViews>
  <sheetFormatPr defaultColWidth="9.00390625" defaultRowHeight="12.75"/>
  <cols>
    <col min="1" max="1" width="32.125" style="0" customWidth="1"/>
    <col min="18" max="18" width="10.375" style="0" customWidth="1"/>
    <col min="19" max="19" width="10.25390625" style="0" customWidth="1"/>
    <col min="20" max="20" width="10.00390625" style="0" customWidth="1"/>
    <col min="21" max="21" width="10.625" style="0" customWidth="1"/>
    <col min="22" max="22" width="10.00390625" style="0" customWidth="1"/>
    <col min="23" max="23" width="10.625" style="0" customWidth="1"/>
    <col min="24" max="24" width="10.00390625" style="0" customWidth="1"/>
    <col min="25" max="25" width="10.375" style="0" customWidth="1"/>
    <col min="26" max="26" width="10.25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4.2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1552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2.75">
      <c r="A4" s="119" t="s">
        <v>1553</v>
      </c>
    </row>
    <row r="5" spans="1:26" ht="30" customHeight="1">
      <c r="A5" s="31" t="s">
        <v>1554</v>
      </c>
      <c r="B5" s="72">
        <v>474</v>
      </c>
      <c r="C5" s="72">
        <v>5085</v>
      </c>
      <c r="D5" s="72">
        <v>53869</v>
      </c>
      <c r="E5" s="72">
        <v>195694</v>
      </c>
      <c r="F5" s="72">
        <v>512026</v>
      </c>
      <c r="G5" s="72">
        <v>728929</v>
      </c>
      <c r="H5" s="72">
        <v>852857</v>
      </c>
      <c r="I5" s="72">
        <v>1042799</v>
      </c>
      <c r="J5" s="72">
        <v>1797390</v>
      </c>
      <c r="K5" s="72">
        <v>2352274</v>
      </c>
      <c r="L5" s="72">
        <v>3070014</v>
      </c>
      <c r="M5" s="72">
        <v>3765364</v>
      </c>
      <c r="N5" s="72">
        <v>4529633</v>
      </c>
      <c r="O5" s="72">
        <v>5642498</v>
      </c>
      <c r="P5" s="72">
        <v>7041509</v>
      </c>
      <c r="Q5" s="72">
        <v>8711920</v>
      </c>
      <c r="R5" s="72">
        <v>10868976</v>
      </c>
      <c r="S5" s="72">
        <v>13944183</v>
      </c>
      <c r="T5" s="72">
        <v>14599153</v>
      </c>
      <c r="U5" s="182">
        <v>16512047</v>
      </c>
      <c r="V5" s="182">
        <v>19104336</v>
      </c>
      <c r="W5" s="182">
        <v>21394526</v>
      </c>
      <c r="X5" s="182">
        <v>23685914</v>
      </c>
      <c r="Y5" s="182">
        <v>26356237</v>
      </c>
      <c r="Z5" s="182">
        <v>27538371</v>
      </c>
    </row>
    <row r="6" spans="1:24" ht="17.25" customHeight="1">
      <c r="A6" s="39" t="s">
        <v>334</v>
      </c>
      <c r="B6" s="72"/>
      <c r="C6" s="72"/>
      <c r="D6" s="72"/>
      <c r="E6" s="72"/>
      <c r="F6" s="72"/>
      <c r="G6" s="72"/>
      <c r="H6" s="72"/>
      <c r="I6" s="72"/>
      <c r="J6" s="72"/>
      <c r="K6" s="72"/>
      <c r="L6" s="72"/>
      <c r="M6" s="72"/>
      <c r="N6" s="72"/>
      <c r="O6" s="72"/>
      <c r="P6" s="72"/>
      <c r="Q6" s="72"/>
      <c r="R6" s="72"/>
      <c r="S6" s="72"/>
      <c r="T6" s="72"/>
      <c r="U6" s="182"/>
      <c r="V6" s="182"/>
      <c r="W6" s="182"/>
      <c r="X6" s="48"/>
    </row>
    <row r="7" spans="1:26" ht="41.25" customHeight="1">
      <c r="A7" s="21" t="s">
        <v>1555</v>
      </c>
      <c r="B7" s="72">
        <v>414</v>
      </c>
      <c r="C7" s="72">
        <v>3974</v>
      </c>
      <c r="D7" s="72">
        <v>40653</v>
      </c>
      <c r="E7" s="72">
        <v>145133</v>
      </c>
      <c r="F7" s="72">
        <v>376037</v>
      </c>
      <c r="G7" s="72">
        <v>533680</v>
      </c>
      <c r="H7" s="72">
        <v>633166</v>
      </c>
      <c r="I7" s="72">
        <v>771077</v>
      </c>
      <c r="J7" s="72">
        <v>1312725</v>
      </c>
      <c r="K7" s="72">
        <v>1735155</v>
      </c>
      <c r="L7" s="72">
        <v>2294218</v>
      </c>
      <c r="M7" s="72">
        <v>2842888</v>
      </c>
      <c r="N7" s="72">
        <v>3454649</v>
      </c>
      <c r="O7" s="72">
        <v>4381551</v>
      </c>
      <c r="P7" s="72">
        <v>5545798</v>
      </c>
      <c r="Q7" s="72">
        <v>7000310</v>
      </c>
      <c r="R7" s="72">
        <v>9218579</v>
      </c>
      <c r="S7" s="72">
        <v>12113250</v>
      </c>
      <c r="T7" s="72">
        <v>12655449</v>
      </c>
      <c r="U7" s="182">
        <v>14457154</v>
      </c>
      <c r="V7" s="182">
        <v>16898443</v>
      </c>
      <c r="W7" s="182">
        <v>19126304</v>
      </c>
      <c r="X7" s="182">
        <v>21453830</v>
      </c>
      <c r="Y7" s="182">
        <v>24057249</v>
      </c>
      <c r="Z7" s="7">
        <v>25369767</v>
      </c>
    </row>
    <row r="8" spans="1:26" ht="26.25" customHeight="1">
      <c r="A8" s="21" t="s">
        <v>1556</v>
      </c>
      <c r="B8" s="93">
        <v>60</v>
      </c>
      <c r="C8" s="93">
        <v>1111</v>
      </c>
      <c r="D8" s="93">
        <v>13216</v>
      </c>
      <c r="E8" s="93">
        <v>50561</v>
      </c>
      <c r="F8" s="93">
        <v>135989</v>
      </c>
      <c r="G8" s="93">
        <v>195249</v>
      </c>
      <c r="H8" s="93">
        <v>219691</v>
      </c>
      <c r="I8" s="93">
        <v>271722</v>
      </c>
      <c r="J8" s="93">
        <v>484665</v>
      </c>
      <c r="K8" s="93">
        <v>617119</v>
      </c>
      <c r="L8" s="93">
        <v>775796</v>
      </c>
      <c r="M8" s="93">
        <v>922476</v>
      </c>
      <c r="N8" s="93">
        <v>1074984</v>
      </c>
      <c r="O8" s="93">
        <v>1260947</v>
      </c>
      <c r="P8" s="93">
        <v>1495711</v>
      </c>
      <c r="Q8" s="93">
        <v>1711610</v>
      </c>
      <c r="R8" s="93">
        <v>1650397</v>
      </c>
      <c r="S8" s="93">
        <v>1830933</v>
      </c>
      <c r="T8" s="93">
        <v>1943704</v>
      </c>
      <c r="U8" s="93">
        <v>2054893.2</v>
      </c>
      <c r="V8" s="93">
        <v>2205893</v>
      </c>
      <c r="W8" s="182">
        <v>2268222</v>
      </c>
      <c r="X8" s="182">
        <v>2232084</v>
      </c>
      <c r="Y8" s="182">
        <v>2298988</v>
      </c>
      <c r="Z8" s="7">
        <v>2168604</v>
      </c>
    </row>
    <row r="9" spans="1:26" ht="59.25" customHeight="1">
      <c r="A9" s="17" t="s">
        <v>1831</v>
      </c>
      <c r="B9" s="72">
        <v>200</v>
      </c>
      <c r="C9" s="72">
        <v>2325</v>
      </c>
      <c r="D9" s="72">
        <v>23283</v>
      </c>
      <c r="E9" s="72">
        <v>87142</v>
      </c>
      <c r="F9" s="72">
        <v>238848</v>
      </c>
      <c r="G9" s="72">
        <v>327278</v>
      </c>
      <c r="H9" s="72">
        <v>391326</v>
      </c>
      <c r="I9" s="72">
        <v>490159</v>
      </c>
      <c r="J9" s="72">
        <v>866062</v>
      </c>
      <c r="K9" s="72">
        <v>1093195</v>
      </c>
      <c r="L9" s="72">
        <v>1416832</v>
      </c>
      <c r="M9" s="72">
        <v>1753920</v>
      </c>
      <c r="N9" s="72">
        <v>2091748</v>
      </c>
      <c r="O9" s="72">
        <v>2580299</v>
      </c>
      <c r="P9" s="72">
        <v>3217647</v>
      </c>
      <c r="Q9" s="72">
        <v>3947402</v>
      </c>
      <c r="R9" s="72">
        <v>4891343</v>
      </c>
      <c r="S9" s="72">
        <v>6495646</v>
      </c>
      <c r="T9" s="72">
        <v>7097079</v>
      </c>
      <c r="U9" s="182">
        <v>8002168</v>
      </c>
      <c r="V9" s="182">
        <v>9104324</v>
      </c>
      <c r="W9" s="182">
        <v>9961361</v>
      </c>
      <c r="X9" s="182">
        <v>11143009</v>
      </c>
      <c r="Y9" s="182">
        <v>12380806</v>
      </c>
      <c r="Z9" s="7">
        <v>13419313</v>
      </c>
    </row>
    <row r="10" spans="1:26" ht="40.5" customHeight="1">
      <c r="A10" s="17" t="s">
        <v>1557</v>
      </c>
      <c r="B10" s="72">
        <v>274</v>
      </c>
      <c r="C10" s="72">
        <v>2760</v>
      </c>
      <c r="D10" s="72">
        <v>30586</v>
      </c>
      <c r="E10" s="72">
        <v>108552</v>
      </c>
      <c r="F10" s="72">
        <v>273178</v>
      </c>
      <c r="G10" s="72">
        <v>401651</v>
      </c>
      <c r="H10" s="72">
        <v>461531</v>
      </c>
      <c r="I10" s="72">
        <v>552640</v>
      </c>
      <c r="J10" s="72">
        <v>931328</v>
      </c>
      <c r="K10" s="72">
        <v>1259079</v>
      </c>
      <c r="L10" s="72">
        <v>1653182</v>
      </c>
      <c r="M10" s="72">
        <v>2011444</v>
      </c>
      <c r="N10" s="72">
        <v>2437885</v>
      </c>
      <c r="O10" s="72">
        <v>3062199</v>
      </c>
      <c r="P10" s="72">
        <v>3823862</v>
      </c>
      <c r="Q10" s="72">
        <v>4764518</v>
      </c>
      <c r="R10" s="72">
        <v>5977633</v>
      </c>
      <c r="S10" s="72">
        <v>7448537</v>
      </c>
      <c r="T10" s="72">
        <v>7502074</v>
      </c>
      <c r="U10" s="182">
        <v>8509879</v>
      </c>
      <c r="V10" s="182">
        <v>10000012</v>
      </c>
      <c r="W10" s="182">
        <v>11433165</v>
      </c>
      <c r="X10" s="182">
        <v>12542905</v>
      </c>
      <c r="Y10" s="182">
        <v>13975431</v>
      </c>
      <c r="Z10" s="7">
        <v>14119058</v>
      </c>
    </row>
    <row r="11" spans="1:26" ht="41.25" customHeight="1">
      <c r="A11" s="17" t="s">
        <v>1558</v>
      </c>
      <c r="B11" s="7">
        <v>3.197</v>
      </c>
      <c r="C11" s="7">
        <v>34.232</v>
      </c>
      <c r="D11" s="133">
        <v>363</v>
      </c>
      <c r="E11" s="133">
        <v>1319</v>
      </c>
      <c r="F11" s="133">
        <v>3451</v>
      </c>
      <c r="G11" s="133">
        <v>4920</v>
      </c>
      <c r="H11" s="133">
        <v>5766</v>
      </c>
      <c r="I11" s="7">
        <v>7062</v>
      </c>
      <c r="J11" s="7">
        <v>12304</v>
      </c>
      <c r="K11" s="7">
        <v>16162</v>
      </c>
      <c r="L11" s="7">
        <v>21181</v>
      </c>
      <c r="M11" s="7">
        <v>26109</v>
      </c>
      <c r="N11" s="72">
        <v>31557</v>
      </c>
      <c r="O11" s="72">
        <v>39166</v>
      </c>
      <c r="P11" s="72">
        <v>49063</v>
      </c>
      <c r="Q11" s="72">
        <v>60901</v>
      </c>
      <c r="R11" s="72">
        <v>76111</v>
      </c>
      <c r="S11" s="72">
        <v>97688</v>
      </c>
      <c r="T11" s="72">
        <v>102245</v>
      </c>
      <c r="U11" s="182">
        <v>115591</v>
      </c>
      <c r="V11" s="182">
        <v>133633</v>
      </c>
      <c r="W11" s="182">
        <v>149401</v>
      </c>
      <c r="X11" s="182">
        <v>165051</v>
      </c>
      <c r="Y11" s="182">
        <v>180410</v>
      </c>
      <c r="Z11" s="7">
        <v>188096</v>
      </c>
    </row>
    <row r="12" spans="1:26" ht="12.75" customHeight="1">
      <c r="A12" s="21" t="s">
        <v>334</v>
      </c>
      <c r="B12" s="7"/>
      <c r="C12" s="7"/>
      <c r="D12" s="133"/>
      <c r="E12" s="133"/>
      <c r="F12" s="133"/>
      <c r="G12" s="133"/>
      <c r="H12" s="133"/>
      <c r="I12" s="7"/>
      <c r="J12" s="7"/>
      <c r="K12" s="7"/>
      <c r="L12" s="7"/>
      <c r="M12" s="7"/>
      <c r="N12" s="72"/>
      <c r="O12" s="72"/>
      <c r="P12" s="72"/>
      <c r="Q12" s="72"/>
      <c r="R12" s="72"/>
      <c r="S12" s="72"/>
      <c r="T12" s="72"/>
      <c r="U12" s="72"/>
      <c r="V12" s="72"/>
      <c r="X12" s="48"/>
      <c r="Y12" s="182"/>
      <c r="Z12" s="7"/>
    </row>
    <row r="13" spans="1:26" ht="27.75" customHeight="1">
      <c r="A13" s="21" t="s">
        <v>1559</v>
      </c>
      <c r="B13" s="7">
        <v>1.35</v>
      </c>
      <c r="C13" s="7">
        <v>15.651</v>
      </c>
      <c r="D13" s="72">
        <v>157</v>
      </c>
      <c r="E13" s="72">
        <v>587</v>
      </c>
      <c r="F13" s="72">
        <v>1610</v>
      </c>
      <c r="G13" s="72">
        <v>2209</v>
      </c>
      <c r="H13" s="72">
        <v>2646</v>
      </c>
      <c r="I13" s="7">
        <v>3319</v>
      </c>
      <c r="J13" s="7">
        <v>5929</v>
      </c>
      <c r="K13" s="7">
        <v>7511</v>
      </c>
      <c r="L13" s="7">
        <v>9775</v>
      </c>
      <c r="M13" s="7">
        <v>12162</v>
      </c>
      <c r="N13" s="72">
        <v>14573</v>
      </c>
      <c r="O13" s="72">
        <v>17910</v>
      </c>
      <c r="P13" s="72">
        <v>22420</v>
      </c>
      <c r="Q13" s="72">
        <v>27595</v>
      </c>
      <c r="R13" s="72">
        <v>34252</v>
      </c>
      <c r="S13" s="72">
        <v>45506</v>
      </c>
      <c r="T13" s="72">
        <v>49705</v>
      </c>
      <c r="U13" s="182">
        <v>56018</v>
      </c>
      <c r="V13" s="182">
        <v>63684</v>
      </c>
      <c r="W13" s="182">
        <v>69562</v>
      </c>
      <c r="X13" s="182">
        <v>77648</v>
      </c>
      <c r="Y13" s="182">
        <v>84747</v>
      </c>
      <c r="Z13" s="7">
        <v>91658</v>
      </c>
    </row>
    <row r="14" spans="1:26" ht="15.75">
      <c r="A14" s="21" t="s">
        <v>1560</v>
      </c>
      <c r="B14" s="7">
        <v>1.847</v>
      </c>
      <c r="C14" s="7">
        <v>18.581</v>
      </c>
      <c r="D14" s="72">
        <v>206</v>
      </c>
      <c r="E14" s="72">
        <v>732</v>
      </c>
      <c r="F14" s="72">
        <v>1841</v>
      </c>
      <c r="G14" s="72">
        <v>2711</v>
      </c>
      <c r="H14" s="72">
        <v>3120</v>
      </c>
      <c r="I14" s="7">
        <v>3743</v>
      </c>
      <c r="J14" s="7">
        <v>6375</v>
      </c>
      <c r="K14" s="7">
        <v>8651</v>
      </c>
      <c r="L14" s="7">
        <v>11406</v>
      </c>
      <c r="M14" s="7">
        <v>13947</v>
      </c>
      <c r="N14" s="72">
        <v>16984</v>
      </c>
      <c r="O14" s="72">
        <v>21256</v>
      </c>
      <c r="P14" s="72">
        <v>26643</v>
      </c>
      <c r="Q14" s="72">
        <v>33306</v>
      </c>
      <c r="R14" s="72">
        <v>41859</v>
      </c>
      <c r="S14" s="72">
        <v>52182</v>
      </c>
      <c r="T14" s="72">
        <v>52540</v>
      </c>
      <c r="U14" s="182">
        <v>59573</v>
      </c>
      <c r="V14" s="182">
        <v>69949</v>
      </c>
      <c r="W14" s="182">
        <v>79839</v>
      </c>
      <c r="X14" s="182">
        <v>87403</v>
      </c>
      <c r="Y14" s="182">
        <v>95663</v>
      </c>
      <c r="Z14" s="7">
        <v>96438</v>
      </c>
    </row>
    <row r="15" spans="1:26" ht="28.5">
      <c r="A15" s="17" t="s">
        <v>1561</v>
      </c>
      <c r="B15" s="18">
        <v>95.3</v>
      </c>
      <c r="C15" s="18">
        <v>100.3</v>
      </c>
      <c r="D15" s="18">
        <v>101.6</v>
      </c>
      <c r="E15" s="18">
        <v>100.2</v>
      </c>
      <c r="F15" s="18">
        <v>93.8</v>
      </c>
      <c r="G15" s="18">
        <v>100.3</v>
      </c>
      <c r="H15" s="18">
        <v>104.9</v>
      </c>
      <c r="I15" s="18">
        <v>96.8</v>
      </c>
      <c r="J15" s="18">
        <v>94.2</v>
      </c>
      <c r="K15" s="18">
        <v>109</v>
      </c>
      <c r="L15" s="18">
        <v>111</v>
      </c>
      <c r="M15" s="18">
        <v>109.3</v>
      </c>
      <c r="N15" s="18">
        <v>108.8</v>
      </c>
      <c r="O15" s="18">
        <v>113.3</v>
      </c>
      <c r="P15" s="18">
        <v>112.8</v>
      </c>
      <c r="Q15" s="18">
        <v>114.1</v>
      </c>
      <c r="R15" s="18">
        <v>116.1</v>
      </c>
      <c r="S15" s="18">
        <v>113.7</v>
      </c>
      <c r="T15" s="18">
        <v>94.9</v>
      </c>
      <c r="U15" s="132">
        <v>106.5</v>
      </c>
      <c r="V15" s="132">
        <v>107.1</v>
      </c>
      <c r="W15" s="132">
        <v>106.3</v>
      </c>
      <c r="X15" s="132">
        <v>103.9</v>
      </c>
      <c r="Y15" s="132">
        <v>102.7</v>
      </c>
      <c r="Z15" s="18">
        <v>90</v>
      </c>
    </row>
    <row r="16" spans="1:26" ht="44.25" customHeight="1">
      <c r="A16" s="17" t="s">
        <v>1562</v>
      </c>
      <c r="B16" s="18">
        <v>98.4</v>
      </c>
      <c r="C16" s="18">
        <v>91.4</v>
      </c>
      <c r="D16" s="18">
        <v>109.9</v>
      </c>
      <c r="E16" s="18">
        <v>97</v>
      </c>
      <c r="F16" s="18">
        <v>91.1</v>
      </c>
      <c r="G16" s="18">
        <v>98.2</v>
      </c>
      <c r="H16" s="18">
        <v>106.1</v>
      </c>
      <c r="I16" s="18">
        <v>99</v>
      </c>
      <c r="J16" s="18">
        <v>93.6</v>
      </c>
      <c r="K16" s="18">
        <v>107.5</v>
      </c>
      <c r="L16" s="18">
        <v>107.6</v>
      </c>
      <c r="M16" s="18">
        <v>110.1</v>
      </c>
      <c r="N16" s="18">
        <v>107.7</v>
      </c>
      <c r="O16" s="18">
        <v>111.4</v>
      </c>
      <c r="P16" s="18">
        <v>110.5</v>
      </c>
      <c r="Q16" s="18">
        <v>111</v>
      </c>
      <c r="R16" s="18">
        <v>112.6</v>
      </c>
      <c r="S16" s="18">
        <v>111.7</v>
      </c>
      <c r="T16" s="18">
        <v>98.1</v>
      </c>
      <c r="U16" s="132">
        <v>105.1</v>
      </c>
      <c r="V16" s="132">
        <v>103.4</v>
      </c>
      <c r="W16" s="132">
        <v>103.6</v>
      </c>
      <c r="X16" s="132">
        <v>102.6</v>
      </c>
      <c r="Y16" s="132">
        <v>100</v>
      </c>
      <c r="Z16" s="18">
        <v>91</v>
      </c>
    </row>
    <row r="17" spans="1:26" ht="42" customHeight="1">
      <c r="A17" s="17" t="s">
        <v>1563</v>
      </c>
      <c r="B17" s="18">
        <v>93</v>
      </c>
      <c r="C17" s="18">
        <v>106.8</v>
      </c>
      <c r="D17" s="18">
        <v>94.6</v>
      </c>
      <c r="E17" s="18">
        <v>102.6</v>
      </c>
      <c r="F17" s="18">
        <v>95.9</v>
      </c>
      <c r="G17" s="18">
        <v>102</v>
      </c>
      <c r="H17" s="18">
        <v>103.9</v>
      </c>
      <c r="I17" s="18">
        <v>94.9</v>
      </c>
      <c r="J17" s="18">
        <v>94.7</v>
      </c>
      <c r="K17" s="18">
        <v>110.5</v>
      </c>
      <c r="L17" s="18">
        <v>113.9</v>
      </c>
      <c r="M17" s="18">
        <v>108.6</v>
      </c>
      <c r="N17" s="18">
        <v>109.7</v>
      </c>
      <c r="O17" s="18">
        <v>115.1</v>
      </c>
      <c r="P17" s="18">
        <v>115.1</v>
      </c>
      <c r="Q17" s="18">
        <v>116.8</v>
      </c>
      <c r="R17" s="18">
        <v>119.1</v>
      </c>
      <c r="S17" s="18">
        <v>115.3</v>
      </c>
      <c r="T17" s="18">
        <v>91.8</v>
      </c>
      <c r="U17" s="132">
        <v>108</v>
      </c>
      <c r="V17" s="132">
        <v>110.8</v>
      </c>
      <c r="W17" s="132">
        <v>108.6</v>
      </c>
      <c r="X17" s="132">
        <v>104.9</v>
      </c>
      <c r="Y17" s="132">
        <v>105.1</v>
      </c>
      <c r="Z17" s="7">
        <v>89.1</v>
      </c>
    </row>
    <row r="18" spans="1:26" ht="57" customHeight="1">
      <c r="A18" s="17" t="s">
        <v>1564</v>
      </c>
      <c r="B18" s="18">
        <v>90.8</v>
      </c>
      <c r="C18" s="18">
        <v>89.8</v>
      </c>
      <c r="D18" s="18">
        <v>98.1</v>
      </c>
      <c r="E18" s="18">
        <v>98.5</v>
      </c>
      <c r="F18" s="18">
        <v>92.8</v>
      </c>
      <c r="G18" s="18">
        <v>99.9</v>
      </c>
      <c r="H18" s="18">
        <v>106.4</v>
      </c>
      <c r="I18" s="18">
        <v>96.4</v>
      </c>
      <c r="J18" s="18">
        <v>93</v>
      </c>
      <c r="K18" s="18">
        <v>110.1</v>
      </c>
      <c r="L18" s="18">
        <v>112.4</v>
      </c>
      <c r="M18" s="18">
        <v>110.4</v>
      </c>
      <c r="N18" s="18">
        <v>109.9</v>
      </c>
      <c r="O18" s="18">
        <v>115.4</v>
      </c>
      <c r="P18" s="18">
        <v>114.4</v>
      </c>
      <c r="Q18" s="18">
        <v>116.4</v>
      </c>
      <c r="R18" s="18">
        <v>122.6</v>
      </c>
      <c r="S18" s="18">
        <v>116.5</v>
      </c>
      <c r="T18" s="18">
        <v>94.7</v>
      </c>
      <c r="U18" s="132">
        <v>107.6</v>
      </c>
      <c r="V18" s="132">
        <v>108.2</v>
      </c>
      <c r="W18" s="132">
        <v>107.5</v>
      </c>
      <c r="X18" s="132">
        <v>105.2</v>
      </c>
      <c r="Y18" s="132">
        <v>103.6</v>
      </c>
      <c r="Z18" s="7">
        <v>90.8</v>
      </c>
    </row>
    <row r="19" spans="1:26" ht="41.25">
      <c r="A19" s="17" t="s">
        <v>1565</v>
      </c>
      <c r="B19" s="18">
        <v>145.9</v>
      </c>
      <c r="C19" s="18">
        <v>172.7</v>
      </c>
      <c r="D19" s="18">
        <v>114</v>
      </c>
      <c r="E19" s="18">
        <v>105.5</v>
      </c>
      <c r="F19" s="18">
        <v>96.4</v>
      </c>
      <c r="G19" s="18">
        <v>101.1</v>
      </c>
      <c r="H19" s="18">
        <v>100.9</v>
      </c>
      <c r="I19" s="18">
        <v>97.9</v>
      </c>
      <c r="J19" s="18">
        <v>97.5</v>
      </c>
      <c r="K19" s="18">
        <v>106.1</v>
      </c>
      <c r="L19" s="18">
        <v>106.9</v>
      </c>
      <c r="M19" s="18">
        <v>106</v>
      </c>
      <c r="N19" s="18">
        <v>105.4</v>
      </c>
      <c r="O19" s="18">
        <v>106.7</v>
      </c>
      <c r="P19" s="18">
        <v>107.2</v>
      </c>
      <c r="Q19" s="18">
        <v>105.6</v>
      </c>
      <c r="R19" s="18">
        <v>89.7</v>
      </c>
      <c r="S19" s="18">
        <v>98.3</v>
      </c>
      <c r="T19" s="18">
        <v>96.2</v>
      </c>
      <c r="U19" s="132">
        <v>99.6</v>
      </c>
      <c r="V19" s="132">
        <v>99.3</v>
      </c>
      <c r="W19" s="132">
        <v>97.6</v>
      </c>
      <c r="X19" s="132">
        <v>92.3</v>
      </c>
      <c r="Y19" s="132">
        <v>93.2</v>
      </c>
      <c r="Z19" s="7">
        <v>81.3</v>
      </c>
    </row>
    <row r="20" spans="1:26" ht="41.25" customHeight="1">
      <c r="A20" s="17" t="s">
        <v>1566</v>
      </c>
      <c r="B20" s="72">
        <v>312</v>
      </c>
      <c r="C20" s="72">
        <v>2849</v>
      </c>
      <c r="D20" s="72">
        <v>11840</v>
      </c>
      <c r="E20" s="72">
        <v>27182</v>
      </c>
      <c r="F20" s="72">
        <v>61257</v>
      </c>
      <c r="G20" s="72">
        <v>63774</v>
      </c>
      <c r="H20" s="72">
        <v>60958</v>
      </c>
      <c r="I20" s="72">
        <v>57370</v>
      </c>
      <c r="J20" s="72">
        <v>84115</v>
      </c>
      <c r="K20" s="72">
        <v>98689</v>
      </c>
      <c r="L20" s="72">
        <v>116945</v>
      </c>
      <c r="M20" s="72">
        <v>132176</v>
      </c>
      <c r="N20" s="72">
        <v>140914</v>
      </c>
      <c r="O20" s="72">
        <v>149465</v>
      </c>
      <c r="P20" s="72">
        <v>155153</v>
      </c>
      <c r="Q20" s="72">
        <v>185505</v>
      </c>
      <c r="R20" s="72">
        <v>194715</v>
      </c>
      <c r="S20" s="72">
        <v>205443</v>
      </c>
      <c r="T20" s="72">
        <v>215091</v>
      </c>
      <c r="U20" s="182">
        <v>216749</v>
      </c>
      <c r="V20" s="182">
        <v>216857</v>
      </c>
      <c r="W20" s="182">
        <v>209876</v>
      </c>
      <c r="X20" s="182">
        <v>201470</v>
      </c>
      <c r="Y20" s="182">
        <v>207732</v>
      </c>
      <c r="Z20" s="7">
        <v>227326</v>
      </c>
    </row>
    <row r="21" spans="1:26" ht="38.25">
      <c r="A21" s="17" t="s">
        <v>1567</v>
      </c>
      <c r="B21" s="72">
        <v>61</v>
      </c>
      <c r="C21" s="72">
        <v>881</v>
      </c>
      <c r="D21" s="72">
        <v>33884</v>
      </c>
      <c r="E21" s="72">
        <v>139052</v>
      </c>
      <c r="F21" s="72">
        <v>360545</v>
      </c>
      <c r="G21" s="72">
        <v>546981</v>
      </c>
      <c r="H21" s="72">
        <v>656046</v>
      </c>
      <c r="I21" s="72">
        <v>840108</v>
      </c>
      <c r="J21" s="72">
        <v>1480808</v>
      </c>
      <c r="K21" s="72">
        <v>1949848</v>
      </c>
      <c r="L21" s="72">
        <v>2593700</v>
      </c>
      <c r="M21" s="72">
        <v>3236956</v>
      </c>
      <c r="N21" s="72">
        <v>3913794</v>
      </c>
      <c r="O21" s="72">
        <v>4866716</v>
      </c>
      <c r="P21" s="72">
        <v>6078282</v>
      </c>
      <c r="Q21" s="72">
        <v>7507414</v>
      </c>
      <c r="R21" s="72">
        <v>9287687</v>
      </c>
      <c r="S21" s="72">
        <v>11821643</v>
      </c>
      <c r="T21" s="72">
        <v>12383483</v>
      </c>
      <c r="U21" s="182">
        <v>13937683</v>
      </c>
      <c r="V21" s="182">
        <v>15959744</v>
      </c>
      <c r="W21" s="182">
        <v>17748767</v>
      </c>
      <c r="X21" s="182">
        <v>19917497</v>
      </c>
      <c r="Y21" s="182">
        <v>22271766</v>
      </c>
      <c r="Z21" s="182">
        <v>23718388</v>
      </c>
    </row>
    <row r="22" spans="1:26" ht="38.25">
      <c r="A22" s="17" t="s">
        <v>1568</v>
      </c>
      <c r="B22" s="72">
        <v>101</v>
      </c>
      <c r="C22" s="72">
        <v>1355</v>
      </c>
      <c r="D22" s="72">
        <v>8145</v>
      </c>
      <c r="E22" s="72">
        <v>29460</v>
      </c>
      <c r="F22" s="72">
        <v>90224</v>
      </c>
      <c r="G22" s="72">
        <v>118174</v>
      </c>
      <c r="H22" s="72">
        <v>135853</v>
      </c>
      <c r="I22" s="72">
        <v>145321</v>
      </c>
      <c r="J22" s="72">
        <v>232467</v>
      </c>
      <c r="K22" s="72">
        <v>303737</v>
      </c>
      <c r="L22" s="72">
        <v>359369</v>
      </c>
      <c r="M22" s="72">
        <v>396232</v>
      </c>
      <c r="N22" s="72">
        <v>474925</v>
      </c>
      <c r="O22" s="72">
        <v>626317</v>
      </c>
      <c r="P22" s="72">
        <v>808074</v>
      </c>
      <c r="Q22" s="72">
        <v>1019001</v>
      </c>
      <c r="R22" s="72">
        <v>1386574</v>
      </c>
      <c r="S22" s="72">
        <v>1917097</v>
      </c>
      <c r="T22" s="72">
        <v>2000579</v>
      </c>
      <c r="U22" s="182">
        <v>2357615</v>
      </c>
      <c r="V22" s="182">
        <v>2927735</v>
      </c>
      <c r="W22" s="182">
        <v>3435883</v>
      </c>
      <c r="X22" s="182">
        <v>3566947</v>
      </c>
      <c r="Y22" s="182">
        <v>3876739</v>
      </c>
      <c r="Z22" s="182">
        <v>3592657</v>
      </c>
    </row>
    <row r="23" spans="1:26" ht="28.5">
      <c r="A23" s="17" t="s">
        <v>1569</v>
      </c>
      <c r="B23" s="7">
        <v>3611</v>
      </c>
      <c r="C23" s="7">
        <v>3032</v>
      </c>
      <c r="D23" s="7">
        <v>2676</v>
      </c>
      <c r="E23" s="7">
        <v>3504</v>
      </c>
      <c r="F23" s="7">
        <v>3108</v>
      </c>
      <c r="G23" s="7">
        <v>3257</v>
      </c>
      <c r="H23" s="7">
        <v>3433</v>
      </c>
      <c r="I23" s="7">
        <v>2925</v>
      </c>
      <c r="J23" s="7">
        <v>2703</v>
      </c>
      <c r="K23" s="7">
        <v>2865</v>
      </c>
      <c r="L23" s="7">
        <v>3234</v>
      </c>
      <c r="M23" s="7">
        <v>3607</v>
      </c>
      <c r="N23" s="7">
        <v>3896</v>
      </c>
      <c r="O23" s="7">
        <v>4490</v>
      </c>
      <c r="P23" s="7">
        <v>4871</v>
      </c>
      <c r="Q23" s="7">
        <v>4910</v>
      </c>
      <c r="R23" s="7">
        <v>5182</v>
      </c>
      <c r="S23" s="11">
        <v>5554</v>
      </c>
      <c r="T23" s="11">
        <v>5266</v>
      </c>
      <c r="U23" s="11">
        <v>5520</v>
      </c>
      <c r="V23" s="72">
        <v>5719</v>
      </c>
      <c r="W23" s="72">
        <v>5859</v>
      </c>
      <c r="X23" s="11">
        <v>6163</v>
      </c>
      <c r="Y23" s="182">
        <v>6465</v>
      </c>
      <c r="Z23" s="7">
        <v>6266</v>
      </c>
    </row>
    <row r="24" spans="1:26" ht="15.75">
      <c r="A24" s="17" t="s">
        <v>1570</v>
      </c>
      <c r="B24" s="7">
        <v>364</v>
      </c>
      <c r="C24" s="7">
        <v>420</v>
      </c>
      <c r="D24" s="7">
        <v>440</v>
      </c>
      <c r="E24" s="7">
        <v>415</v>
      </c>
      <c r="F24" s="7">
        <v>427</v>
      </c>
      <c r="G24" s="7">
        <v>429</v>
      </c>
      <c r="H24" s="7">
        <v>499</v>
      </c>
      <c r="I24" s="7">
        <v>489</v>
      </c>
      <c r="J24" s="7">
        <v>503</v>
      </c>
      <c r="K24" s="7">
        <v>571</v>
      </c>
      <c r="L24" s="7">
        <v>611</v>
      </c>
      <c r="M24" s="7">
        <v>622</v>
      </c>
      <c r="N24" s="7">
        <v>811</v>
      </c>
      <c r="O24" s="7">
        <v>900</v>
      </c>
      <c r="P24" s="7">
        <v>1013</v>
      </c>
      <c r="Q24" s="7">
        <v>1078</v>
      </c>
      <c r="R24" s="7">
        <v>1276</v>
      </c>
      <c r="S24" s="11">
        <v>1356</v>
      </c>
      <c r="T24" s="11">
        <v>1459</v>
      </c>
      <c r="U24" s="11">
        <v>1632</v>
      </c>
      <c r="V24" s="72">
        <v>1596</v>
      </c>
      <c r="W24" s="72">
        <v>1668</v>
      </c>
      <c r="X24" s="11">
        <v>1677</v>
      </c>
      <c r="Y24" s="182">
        <v>1794</v>
      </c>
      <c r="Z24" s="7">
        <v>1643</v>
      </c>
    </row>
    <row r="25" spans="1:26" ht="15.75">
      <c r="A25" s="17" t="s">
        <v>1571</v>
      </c>
      <c r="B25" s="10">
        <v>743</v>
      </c>
      <c r="C25" s="7">
        <v>556</v>
      </c>
      <c r="D25" s="7">
        <v>530</v>
      </c>
      <c r="E25" s="7">
        <v>583</v>
      </c>
      <c r="F25" s="7">
        <v>473</v>
      </c>
      <c r="G25" s="7">
        <v>442</v>
      </c>
      <c r="H25" s="7">
        <v>438</v>
      </c>
      <c r="I25" s="7">
        <v>389</v>
      </c>
      <c r="J25" s="7">
        <v>370</v>
      </c>
      <c r="K25" s="7">
        <v>388</v>
      </c>
      <c r="L25" s="7">
        <v>423</v>
      </c>
      <c r="M25" s="7">
        <v>449</v>
      </c>
      <c r="N25" s="7">
        <v>448</v>
      </c>
      <c r="O25" s="7">
        <v>471</v>
      </c>
      <c r="P25" s="7">
        <v>476</v>
      </c>
      <c r="Q25" s="7">
        <v>492</v>
      </c>
      <c r="R25" s="7">
        <v>493</v>
      </c>
      <c r="S25" s="11">
        <v>416</v>
      </c>
      <c r="T25" s="11">
        <v>377</v>
      </c>
      <c r="U25" s="11">
        <v>364</v>
      </c>
      <c r="V25" s="72">
        <v>368</v>
      </c>
      <c r="W25" s="72">
        <v>377</v>
      </c>
      <c r="X25" s="11">
        <v>391</v>
      </c>
      <c r="Y25" s="182">
        <v>377</v>
      </c>
      <c r="Z25" s="7">
        <v>355</v>
      </c>
    </row>
    <row r="26" spans="1:26" ht="15.75">
      <c r="A26" s="17" t="s">
        <v>1572</v>
      </c>
      <c r="B26" s="7">
        <v>3006</v>
      </c>
      <c r="C26" s="7">
        <v>2612</v>
      </c>
      <c r="D26" s="7">
        <v>3046</v>
      </c>
      <c r="E26" s="7">
        <v>2905</v>
      </c>
      <c r="F26" s="7">
        <v>2585</v>
      </c>
      <c r="G26" s="7">
        <v>2647</v>
      </c>
      <c r="H26" s="7">
        <v>2912</v>
      </c>
      <c r="I26" s="7">
        <v>2472</v>
      </c>
      <c r="J26" s="7">
        <v>2623</v>
      </c>
      <c r="K26" s="7">
        <v>2623</v>
      </c>
      <c r="L26" s="7">
        <v>2733</v>
      </c>
      <c r="M26" s="7">
        <v>2974</v>
      </c>
      <c r="N26" s="7">
        <v>2932</v>
      </c>
      <c r="O26" s="7">
        <v>2736</v>
      </c>
      <c r="P26" s="7">
        <v>2984</v>
      </c>
      <c r="Q26" s="7">
        <v>2924</v>
      </c>
      <c r="R26" s="7">
        <v>3103</v>
      </c>
      <c r="S26" s="11">
        <v>3310</v>
      </c>
      <c r="T26" s="11">
        <v>2867</v>
      </c>
      <c r="U26" s="11">
        <v>2936</v>
      </c>
      <c r="V26" s="72">
        <v>3144</v>
      </c>
      <c r="W26" s="72">
        <v>3161</v>
      </c>
      <c r="X26" s="11">
        <v>3017</v>
      </c>
      <c r="Y26" s="182">
        <v>3083</v>
      </c>
      <c r="Z26" s="7">
        <v>3115</v>
      </c>
    </row>
    <row r="27" spans="1:26" ht="15.75">
      <c r="A27" s="17" t="s">
        <v>1573</v>
      </c>
      <c r="B27" s="7">
        <v>4272</v>
      </c>
      <c r="C27" s="7">
        <v>4657</v>
      </c>
      <c r="D27" s="7">
        <v>5844</v>
      </c>
      <c r="E27" s="7">
        <v>4749</v>
      </c>
      <c r="F27" s="7">
        <v>4840</v>
      </c>
      <c r="G27" s="7">
        <v>4695</v>
      </c>
      <c r="H27" s="7">
        <v>4790</v>
      </c>
      <c r="I27" s="7">
        <v>5010</v>
      </c>
      <c r="J27" s="7">
        <v>4765</v>
      </c>
      <c r="K27" s="7">
        <v>5560</v>
      </c>
      <c r="L27" s="7">
        <v>6227</v>
      </c>
      <c r="M27" s="7">
        <v>5966</v>
      </c>
      <c r="N27" s="7">
        <v>6037</v>
      </c>
      <c r="O27" s="7">
        <v>7269</v>
      </c>
      <c r="P27" s="7">
        <v>7640</v>
      </c>
      <c r="Q27" s="7">
        <v>7693</v>
      </c>
      <c r="R27" s="7">
        <v>8486</v>
      </c>
      <c r="S27" s="11">
        <v>8638</v>
      </c>
      <c r="T27" s="11">
        <v>9010</v>
      </c>
      <c r="U27" s="159" t="s">
        <v>377</v>
      </c>
      <c r="V27" s="159" t="s">
        <v>377</v>
      </c>
      <c r="W27" s="66" t="s">
        <v>377</v>
      </c>
      <c r="X27" s="66" t="s">
        <v>377</v>
      </c>
      <c r="Y27" s="66" t="s">
        <v>377</v>
      </c>
      <c r="Z27" s="66" t="s">
        <v>377</v>
      </c>
    </row>
    <row r="28" spans="1:26" ht="15.75">
      <c r="A28" s="17" t="s">
        <v>1574</v>
      </c>
      <c r="B28" s="7">
        <v>5130</v>
      </c>
      <c r="C28" s="7">
        <v>5427</v>
      </c>
      <c r="D28" s="7">
        <v>5863</v>
      </c>
      <c r="E28" s="7">
        <v>4928</v>
      </c>
      <c r="F28" s="7">
        <v>6051</v>
      </c>
      <c r="G28" s="7">
        <v>5988</v>
      </c>
      <c r="H28" s="7">
        <v>5335</v>
      </c>
      <c r="I28" s="7">
        <v>4759</v>
      </c>
      <c r="J28" s="7">
        <v>5064</v>
      </c>
      <c r="K28" s="7">
        <v>6228</v>
      </c>
      <c r="L28" s="7">
        <v>6259</v>
      </c>
      <c r="M28" s="7">
        <v>6384</v>
      </c>
      <c r="N28" s="7">
        <v>6429</v>
      </c>
      <c r="O28" s="7">
        <v>7606</v>
      </c>
      <c r="P28" s="7">
        <v>8062</v>
      </c>
      <c r="Q28" s="7">
        <v>8804</v>
      </c>
      <c r="R28" s="7">
        <v>9499</v>
      </c>
      <c r="S28" s="11">
        <v>10335</v>
      </c>
      <c r="T28" s="11">
        <v>10780</v>
      </c>
      <c r="U28" s="159" t="s">
        <v>377</v>
      </c>
      <c r="V28" s="159" t="s">
        <v>377</v>
      </c>
      <c r="W28" s="66" t="s">
        <v>377</v>
      </c>
      <c r="X28" s="66" t="s">
        <v>377</v>
      </c>
      <c r="Y28" s="66" t="s">
        <v>377</v>
      </c>
      <c r="Z28" s="66" t="s">
        <v>377</v>
      </c>
    </row>
    <row r="29" spans="1:26" ht="28.5">
      <c r="A29" s="17" t="s">
        <v>1575</v>
      </c>
      <c r="B29" s="7">
        <v>18.4</v>
      </c>
      <c r="C29" s="7">
        <v>16.2</v>
      </c>
      <c r="D29" s="18">
        <v>15</v>
      </c>
      <c r="E29" s="7">
        <v>15.8</v>
      </c>
      <c r="F29" s="7">
        <v>13.8</v>
      </c>
      <c r="G29" s="7">
        <v>12.7</v>
      </c>
      <c r="H29" s="7">
        <v>12.8</v>
      </c>
      <c r="I29" s="7">
        <v>13.8</v>
      </c>
      <c r="J29" s="7">
        <v>13.6</v>
      </c>
      <c r="K29" s="7">
        <v>12.9</v>
      </c>
      <c r="L29" s="7">
        <v>13.4</v>
      </c>
      <c r="M29" s="7">
        <v>13.7</v>
      </c>
      <c r="N29" s="7">
        <v>13.9</v>
      </c>
      <c r="O29" s="7">
        <v>13.6</v>
      </c>
      <c r="P29" s="7">
        <v>13.8</v>
      </c>
      <c r="Q29" s="7">
        <v>14.4</v>
      </c>
      <c r="R29" s="7">
        <v>14.7</v>
      </c>
      <c r="S29" s="11">
        <v>13.6</v>
      </c>
      <c r="T29" s="11">
        <v>13.5</v>
      </c>
      <c r="U29" s="159" t="s">
        <v>377</v>
      </c>
      <c r="V29" s="159" t="s">
        <v>377</v>
      </c>
      <c r="W29" s="66" t="s">
        <v>377</v>
      </c>
      <c r="X29" s="66" t="s">
        <v>377</v>
      </c>
      <c r="Y29" s="66" t="s">
        <v>377</v>
      </c>
      <c r="Z29" s="66" t="s">
        <v>377</v>
      </c>
    </row>
    <row r="30" spans="1:26" ht="28.5" customHeight="1">
      <c r="A30" s="17" t="s">
        <v>1576</v>
      </c>
      <c r="B30" s="7">
        <v>78.4</v>
      </c>
      <c r="C30" s="18">
        <v>74.4</v>
      </c>
      <c r="D30" s="18">
        <v>88</v>
      </c>
      <c r="E30" s="18">
        <v>100.3</v>
      </c>
      <c r="F30" s="18">
        <v>139.9</v>
      </c>
      <c r="G30" s="18">
        <v>107.6</v>
      </c>
      <c r="H30" s="18">
        <v>112.8</v>
      </c>
      <c r="I30" s="18">
        <v>111.7</v>
      </c>
      <c r="J30" s="18">
        <v>115.1</v>
      </c>
      <c r="K30" s="18">
        <v>117.5</v>
      </c>
      <c r="L30" s="18">
        <v>120.3</v>
      </c>
      <c r="M30" s="18">
        <v>125.2</v>
      </c>
      <c r="N30" s="18">
        <v>131.1</v>
      </c>
      <c r="O30" s="18">
        <v>132.1</v>
      </c>
      <c r="P30" s="18">
        <v>133.2</v>
      </c>
      <c r="Q30" s="18">
        <v>135</v>
      </c>
      <c r="R30" s="18">
        <v>138.7</v>
      </c>
      <c r="S30" s="23">
        <v>137.3</v>
      </c>
      <c r="T30" s="11">
        <v>129.6</v>
      </c>
      <c r="U30" s="129">
        <v>127.6</v>
      </c>
      <c r="V30" s="129">
        <v>126.8</v>
      </c>
      <c r="W30" s="129">
        <v>131.1</v>
      </c>
      <c r="X30" s="129">
        <v>122.1</v>
      </c>
      <c r="Y30" s="129">
        <v>110.5</v>
      </c>
      <c r="Z30" s="129">
        <v>99.2</v>
      </c>
    </row>
    <row r="31" spans="1:26" ht="15" customHeight="1">
      <c r="A31" s="99" t="s">
        <v>1577</v>
      </c>
      <c r="B31" s="7">
        <v>237</v>
      </c>
      <c r="C31" s="18">
        <v>203</v>
      </c>
      <c r="D31" s="18">
        <v>204</v>
      </c>
      <c r="E31" s="18">
        <v>204</v>
      </c>
      <c r="F31" s="18">
        <v>207</v>
      </c>
      <c r="G31" s="18">
        <v>206</v>
      </c>
      <c r="H31" s="18">
        <v>218.9</v>
      </c>
      <c r="I31" s="18">
        <v>257.5</v>
      </c>
      <c r="J31" s="18">
        <v>301.1</v>
      </c>
      <c r="K31" s="18">
        <v>355.4</v>
      </c>
      <c r="L31" s="18">
        <v>362.5</v>
      </c>
      <c r="M31" s="18">
        <v>388.1</v>
      </c>
      <c r="N31" s="18">
        <v>371.1</v>
      </c>
      <c r="O31" s="18">
        <v>371.5</v>
      </c>
      <c r="P31" s="18">
        <v>395.8</v>
      </c>
      <c r="Q31" s="18">
        <v>424.1</v>
      </c>
      <c r="R31" s="18">
        <v>398.2</v>
      </c>
      <c r="S31" s="23">
        <v>393.6</v>
      </c>
      <c r="T31" s="11">
        <v>394.3</v>
      </c>
      <c r="U31" s="132">
        <v>371.8</v>
      </c>
      <c r="V31" s="132">
        <v>358</v>
      </c>
      <c r="W31" s="132">
        <v>355.7</v>
      </c>
      <c r="X31" s="132">
        <v>359.1</v>
      </c>
      <c r="Y31" s="129">
        <v>319.9</v>
      </c>
      <c r="Z31" s="132">
        <v>299.5</v>
      </c>
    </row>
    <row r="32" spans="1:26" ht="25.5">
      <c r="A32" s="17" t="s">
        <v>1578</v>
      </c>
      <c r="B32" s="72">
        <v>41</v>
      </c>
      <c r="C32" s="72">
        <v>261</v>
      </c>
      <c r="D32" s="72">
        <v>2283</v>
      </c>
      <c r="E32" s="72">
        <v>8029</v>
      </c>
      <c r="F32" s="72">
        <v>19005</v>
      </c>
      <c r="G32" s="72">
        <v>27405</v>
      </c>
      <c r="H32" s="72">
        <v>30709</v>
      </c>
      <c r="I32" s="72">
        <v>35929</v>
      </c>
      <c r="J32" s="72">
        <v>59759</v>
      </c>
      <c r="K32" s="72">
        <v>83343</v>
      </c>
      <c r="L32" s="72">
        <v>117050</v>
      </c>
      <c r="M32" s="72">
        <v>152646</v>
      </c>
      <c r="N32" s="72">
        <v>192671</v>
      </c>
      <c r="O32" s="72">
        <v>246136</v>
      </c>
      <c r="P32" s="72">
        <v>323379</v>
      </c>
      <c r="Q32" s="72">
        <v>427204</v>
      </c>
      <c r="R32" s="72">
        <v>548476</v>
      </c>
      <c r="S32" s="72">
        <v>722709</v>
      </c>
      <c r="T32" s="72">
        <v>711211</v>
      </c>
      <c r="U32" s="182">
        <v>781379</v>
      </c>
      <c r="V32" s="182">
        <v>903570</v>
      </c>
      <c r="W32" s="182">
        <v>1019617</v>
      </c>
      <c r="X32" s="182">
        <v>1131535</v>
      </c>
      <c r="Y32" s="182">
        <v>1234105</v>
      </c>
      <c r="Z32" s="182">
        <v>1304780</v>
      </c>
    </row>
    <row r="33" spans="1:26" ht="24" customHeight="1">
      <c r="A33" s="423" t="s">
        <v>1579</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row>
    <row r="34" spans="1:26" ht="12.75">
      <c r="A34" s="423" t="s">
        <v>1580</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row>
    <row r="35" spans="1:26" ht="12.75">
      <c r="A35" s="423" t="s">
        <v>1581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row>
    <row r="36" spans="1:26" ht="12.75">
      <c r="A36" s="426" t="s">
        <v>1582</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row>
    <row r="37" spans="1:26" ht="12.75">
      <c r="A37" s="426" t="s">
        <v>1583</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row>
    <row r="38" spans="1:26" ht="12.75">
      <c r="A38" s="426" t="s">
        <v>1584</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row>
    <row r="39" spans="1:26" ht="12.75">
      <c r="A39" s="426" t="s">
        <v>1585</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row>
    <row r="40" ht="15.75">
      <c r="A40" s="119" t="s">
        <v>1586</v>
      </c>
    </row>
    <row r="41" spans="1:26" ht="25.5">
      <c r="A41" s="31" t="s">
        <v>1587</v>
      </c>
      <c r="K41" s="18">
        <v>4256.8076757</v>
      </c>
      <c r="L41" s="18">
        <v>5507.848003599999</v>
      </c>
      <c r="M41" s="18">
        <v>6819.211166899999</v>
      </c>
      <c r="N41" s="18">
        <v>8887.7073461</v>
      </c>
      <c r="O41" s="18">
        <v>11422.8596525</v>
      </c>
      <c r="P41" s="18">
        <v>15625.962854700003</v>
      </c>
      <c r="Q41" s="18">
        <v>19921.8011375</v>
      </c>
      <c r="R41" s="18">
        <v>24015.646244</v>
      </c>
      <c r="S41" s="18">
        <v>31136.3624491</v>
      </c>
      <c r="T41" s="23">
        <v>28258.8</v>
      </c>
      <c r="U41" s="23">
        <v>32153.5</v>
      </c>
      <c r="V41" s="18">
        <v>39154</v>
      </c>
      <c r="W41" s="18">
        <v>42946</v>
      </c>
      <c r="X41" s="18">
        <v>45121.4</v>
      </c>
      <c r="Y41" s="18">
        <v>47611.2</v>
      </c>
      <c r="Z41" s="18">
        <v>50075.8</v>
      </c>
    </row>
    <row r="42" spans="1:26" ht="39" customHeight="1">
      <c r="A42" s="31" t="s">
        <v>1588</v>
      </c>
      <c r="K42" s="18">
        <v>3133.7069772</v>
      </c>
      <c r="L42" s="18">
        <v>4221.7361332</v>
      </c>
      <c r="M42" s="18">
        <v>5465.5664345</v>
      </c>
      <c r="N42" s="18">
        <v>7249.556863300001</v>
      </c>
      <c r="O42" s="18">
        <v>9170.463196300001</v>
      </c>
      <c r="P42" s="18">
        <v>11007.513282400001</v>
      </c>
      <c r="Q42" s="18">
        <v>14758.0129617</v>
      </c>
      <c r="R42" s="18">
        <v>19604.634057400002</v>
      </c>
      <c r="S42" s="18">
        <v>25549.621481600003</v>
      </c>
      <c r="T42" s="23">
        <v>23514.8</v>
      </c>
      <c r="U42" s="23">
        <v>25955.6</v>
      </c>
      <c r="V42" s="18">
        <v>31205.7</v>
      </c>
      <c r="W42" s="18">
        <v>33595.7</v>
      </c>
      <c r="X42" s="18">
        <v>35673.4</v>
      </c>
      <c r="Y42" s="18">
        <v>37700.1</v>
      </c>
      <c r="Z42" s="18">
        <v>39958.9</v>
      </c>
    </row>
    <row r="43" spans="1:26" ht="28.5">
      <c r="A43" s="17" t="s">
        <v>1589</v>
      </c>
      <c r="K43" s="18">
        <v>144.5</v>
      </c>
      <c r="L43" s="18">
        <v>107</v>
      </c>
      <c r="M43" s="18">
        <v>107.6</v>
      </c>
      <c r="N43" s="18">
        <v>114.5</v>
      </c>
      <c r="O43" s="18">
        <v>114.3</v>
      </c>
      <c r="P43" s="18">
        <v>114.8</v>
      </c>
      <c r="Q43" s="18">
        <v>110.3</v>
      </c>
      <c r="R43" s="18">
        <v>109.5</v>
      </c>
      <c r="S43" s="18">
        <v>105.4</v>
      </c>
      <c r="T43" s="23">
        <v>102</v>
      </c>
      <c r="U43" s="23">
        <v>103</v>
      </c>
      <c r="V43" s="18">
        <v>104.4</v>
      </c>
      <c r="W43" s="18">
        <v>103.6</v>
      </c>
      <c r="X43" s="18">
        <v>100.7</v>
      </c>
      <c r="Y43" s="18">
        <v>96.4</v>
      </c>
      <c r="Z43" s="18">
        <v>90</v>
      </c>
    </row>
    <row r="44" spans="1:26" ht="42.75" customHeight="1">
      <c r="A44" s="17" t="s">
        <v>1590</v>
      </c>
      <c r="K44" s="18">
        <v>154.8</v>
      </c>
      <c r="L44" s="18">
        <v>111.4</v>
      </c>
      <c r="M44" s="18">
        <v>112.5</v>
      </c>
      <c r="N44" s="18">
        <v>116.5</v>
      </c>
      <c r="O44" s="18">
        <v>112.5</v>
      </c>
      <c r="P44" s="18">
        <v>100.7</v>
      </c>
      <c r="Q44" s="18">
        <v>116</v>
      </c>
      <c r="R44" s="18">
        <v>120.6</v>
      </c>
      <c r="S44" s="18">
        <v>105.9</v>
      </c>
      <c r="T44" s="23">
        <v>103.4</v>
      </c>
      <c r="U44" s="23">
        <v>99.9</v>
      </c>
      <c r="V44" s="18">
        <v>103.1</v>
      </c>
      <c r="W44" s="18">
        <v>101.7</v>
      </c>
      <c r="X44" s="18">
        <v>101.8</v>
      </c>
      <c r="Y44" s="18">
        <v>96.5</v>
      </c>
      <c r="Z44" s="18">
        <v>90.7</v>
      </c>
    </row>
    <row r="45" spans="1:26" ht="21" customHeight="1">
      <c r="A45" s="426" t="s">
        <v>1591</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row>
    <row r="46" spans="1:26" ht="12" customHeight="1">
      <c r="A46" s="426" t="s">
        <v>1592</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row>
    <row r="47" ht="12.75">
      <c r="A47" s="69" t="s">
        <v>1593</v>
      </c>
    </row>
    <row r="48" spans="1:26" ht="38.25">
      <c r="A48" s="17" t="s">
        <v>1594</v>
      </c>
      <c r="B48" s="292">
        <v>63</v>
      </c>
      <c r="C48" s="292">
        <v>515</v>
      </c>
      <c r="D48" s="292">
        <v>6166</v>
      </c>
      <c r="E48" s="292">
        <v>34107</v>
      </c>
      <c r="F48" s="292">
        <v>113043</v>
      </c>
      <c r="G48" s="292">
        <v>200985</v>
      </c>
      <c r="H48" s="292">
        <v>276288</v>
      </c>
      <c r="I48" s="292">
        <v>318477.6</v>
      </c>
      <c r="J48" s="292">
        <v>443654.2</v>
      </c>
      <c r="K48" s="292">
        <v>602755.4</v>
      </c>
      <c r="L48" s="292">
        <v>811713.2</v>
      </c>
      <c r="M48" s="292">
        <v>1088016.1</v>
      </c>
      <c r="N48" s="292">
        <v>1430668.8</v>
      </c>
      <c r="O48" s="292">
        <v>1789734.8</v>
      </c>
      <c r="P48" s="292">
        <v>2271732.7</v>
      </c>
      <c r="Q48" s="292">
        <v>2798900.9</v>
      </c>
      <c r="R48" s="292">
        <v>3424730.8</v>
      </c>
      <c r="S48" s="292">
        <v>4079603.0844</v>
      </c>
      <c r="T48" s="292">
        <v>4504454.9023</v>
      </c>
      <c r="U48" s="292">
        <v>4943482.1436</v>
      </c>
      <c r="V48" s="292">
        <v>5540654.080800001</v>
      </c>
      <c r="W48" s="292">
        <v>6036838.579600001</v>
      </c>
      <c r="X48" s="293">
        <v>6927482</v>
      </c>
      <c r="Y48" s="293">
        <v>7467521</v>
      </c>
      <c r="Z48" s="293">
        <v>8050807.7188</v>
      </c>
    </row>
    <row r="49" spans="1:26" ht="12.75">
      <c r="A49" s="136" t="s">
        <v>334</v>
      </c>
      <c r="B49" s="292"/>
      <c r="C49" s="292"/>
      <c r="D49" s="292"/>
      <c r="E49" s="292"/>
      <c r="F49" s="292"/>
      <c r="G49" s="292"/>
      <c r="H49" s="292"/>
      <c r="I49" s="292"/>
      <c r="J49" s="292"/>
      <c r="K49" s="292"/>
      <c r="L49" s="292"/>
      <c r="M49" s="292"/>
      <c r="N49" s="292"/>
      <c r="O49" s="292"/>
      <c r="P49" s="292"/>
      <c r="Q49" s="292"/>
      <c r="R49" s="292"/>
      <c r="S49" s="292"/>
      <c r="T49" s="292"/>
      <c r="U49" s="292"/>
      <c r="V49" s="292"/>
      <c r="X49" s="293"/>
      <c r="Y49" s="293"/>
      <c r="Z49" s="293"/>
    </row>
    <row r="50" spans="1:26" ht="12.75">
      <c r="A50" s="21" t="s">
        <v>1595</v>
      </c>
      <c r="B50" s="92">
        <v>15.7</v>
      </c>
      <c r="C50" s="92">
        <v>78.2</v>
      </c>
      <c r="D50" s="92">
        <v>1815</v>
      </c>
      <c r="E50" s="92">
        <v>7834.324</v>
      </c>
      <c r="F50" s="92">
        <v>21837.884</v>
      </c>
      <c r="G50" s="92">
        <v>37686.023</v>
      </c>
      <c r="H50" s="92">
        <v>50065.897</v>
      </c>
      <c r="I50" s="92">
        <v>53214.212</v>
      </c>
      <c r="J50" s="92">
        <v>69841</v>
      </c>
      <c r="K50" s="294">
        <v>87889</v>
      </c>
      <c r="L50" s="92">
        <v>109612.7209</v>
      </c>
      <c r="M50" s="294">
        <v>126833</v>
      </c>
      <c r="N50" s="294">
        <v>152581.73309999998</v>
      </c>
      <c r="O50" s="92">
        <v>188451.9774</v>
      </c>
      <c r="P50" s="294">
        <v>228678.9529</v>
      </c>
      <c r="Q50" s="92">
        <v>277883.4208</v>
      </c>
      <c r="R50" s="92">
        <v>330839.0456</v>
      </c>
      <c r="S50" s="292">
        <v>405839.3073</v>
      </c>
      <c r="T50" s="292">
        <v>446727.7632</v>
      </c>
      <c r="U50" s="292">
        <v>487177.9677</v>
      </c>
      <c r="V50" s="292">
        <v>533466.095</v>
      </c>
      <c r="W50" s="292">
        <v>595026.0623999999</v>
      </c>
      <c r="X50" s="293">
        <v>745747</v>
      </c>
      <c r="Y50" s="293">
        <v>806022</v>
      </c>
      <c r="Z50" s="293">
        <v>877937.5257</v>
      </c>
    </row>
    <row r="51" spans="1:26" ht="12.75">
      <c r="A51" s="21" t="s">
        <v>1596</v>
      </c>
      <c r="B51" s="92">
        <v>19.3</v>
      </c>
      <c r="C51" s="92">
        <v>117.1</v>
      </c>
      <c r="D51" s="294">
        <v>1810</v>
      </c>
      <c r="E51" s="92">
        <v>10840.903</v>
      </c>
      <c r="F51" s="92">
        <v>31673.556</v>
      </c>
      <c r="G51" s="92">
        <v>50796.201</v>
      </c>
      <c r="H51" s="92">
        <v>71793.812</v>
      </c>
      <c r="I51" s="92">
        <v>78037.33</v>
      </c>
      <c r="J51" s="92">
        <v>114896.54759999999</v>
      </c>
      <c r="K51" s="294">
        <v>155775</v>
      </c>
      <c r="L51" s="92">
        <v>205520.0963</v>
      </c>
      <c r="M51" s="294">
        <v>263910</v>
      </c>
      <c r="N51" s="294">
        <v>330454.4111</v>
      </c>
      <c r="O51" s="92">
        <v>395902.3479</v>
      </c>
      <c r="P51" s="294">
        <v>487521.375</v>
      </c>
      <c r="Q51" s="92">
        <v>593255.4297000001</v>
      </c>
      <c r="R51" s="92">
        <v>720023.1655</v>
      </c>
      <c r="S51" s="292">
        <v>875241.1893</v>
      </c>
      <c r="T51" s="292">
        <v>916105.8975</v>
      </c>
      <c r="U51" s="292">
        <v>940544.66</v>
      </c>
      <c r="V51" s="292">
        <v>1068034.4882</v>
      </c>
      <c r="W51" s="292">
        <v>1182146.4383</v>
      </c>
      <c r="X51" s="293">
        <v>1298484</v>
      </c>
      <c r="Y51" s="293">
        <v>1385538</v>
      </c>
      <c r="Z51" s="293">
        <v>1481518.3890999998</v>
      </c>
    </row>
    <row r="52" spans="1:26" ht="12.75">
      <c r="A52" s="21" t="s">
        <v>1597</v>
      </c>
      <c r="B52" s="92">
        <v>3.8</v>
      </c>
      <c r="C52" s="92">
        <v>24.8</v>
      </c>
      <c r="D52" s="294">
        <v>360</v>
      </c>
      <c r="E52" s="92">
        <v>2429.857</v>
      </c>
      <c r="F52" s="92">
        <v>8569.134</v>
      </c>
      <c r="G52" s="92">
        <v>15957.07</v>
      </c>
      <c r="H52" s="92">
        <v>23197.22</v>
      </c>
      <c r="I52" s="92">
        <v>29217.836</v>
      </c>
      <c r="J52" s="92">
        <v>44489.9737</v>
      </c>
      <c r="K52" s="294">
        <v>67516</v>
      </c>
      <c r="L52" s="92">
        <v>98169.6697</v>
      </c>
      <c r="M52" s="294">
        <v>160831</v>
      </c>
      <c r="N52" s="294">
        <v>239060.195</v>
      </c>
      <c r="O52" s="92">
        <v>314232.36789999995</v>
      </c>
      <c r="P52" s="294">
        <v>420277.1099</v>
      </c>
      <c r="Q52" s="92">
        <v>519651.3272</v>
      </c>
      <c r="R52" s="92">
        <v>680884.1286</v>
      </c>
      <c r="S52" s="292">
        <v>803003.6599</v>
      </c>
      <c r="T52" s="292">
        <v>877292.616</v>
      </c>
      <c r="U52" s="292">
        <v>950652.6753</v>
      </c>
      <c r="V52" s="292">
        <v>1044375.9752999999</v>
      </c>
      <c r="W52" s="292">
        <v>1126642.8653</v>
      </c>
      <c r="X52" s="293">
        <v>1226545</v>
      </c>
      <c r="Y52" s="293">
        <v>1268730</v>
      </c>
      <c r="Z52" s="293">
        <v>1283481.7156</v>
      </c>
    </row>
    <row r="53" spans="1:26" ht="15.75">
      <c r="A53" s="21" t="s">
        <v>1598</v>
      </c>
      <c r="B53" s="92">
        <v>8</v>
      </c>
      <c r="C53" s="92">
        <v>52.4</v>
      </c>
      <c r="D53" s="92">
        <v>635</v>
      </c>
      <c r="E53" s="92">
        <v>4488.303</v>
      </c>
      <c r="F53" s="92">
        <v>21978</v>
      </c>
      <c r="G53" s="92">
        <v>12340.033</v>
      </c>
      <c r="H53" s="92">
        <v>17119.367</v>
      </c>
      <c r="I53" s="92">
        <v>21242.306</v>
      </c>
      <c r="J53" s="92">
        <v>29013.563899999997</v>
      </c>
      <c r="K53" s="294">
        <v>36525</v>
      </c>
      <c r="L53" s="92">
        <v>52173.334200000005</v>
      </c>
      <c r="M53" s="294">
        <v>47120</v>
      </c>
      <c r="N53" s="294">
        <v>63853.3583</v>
      </c>
      <c r="O53" s="92">
        <v>85161.2471</v>
      </c>
      <c r="P53" s="294">
        <v>120272.4607</v>
      </c>
      <c r="Q53" s="92">
        <v>155606.1004</v>
      </c>
      <c r="R53" s="92">
        <v>184735.2029</v>
      </c>
      <c r="S53" s="292">
        <v>212364.6289</v>
      </c>
      <c r="T53" s="292">
        <v>249684.8191</v>
      </c>
      <c r="U53" s="292">
        <v>286552.38039999997</v>
      </c>
      <c r="V53" s="292">
        <v>327623.49889999995</v>
      </c>
      <c r="W53" s="292">
        <v>357023.6987</v>
      </c>
      <c r="X53" s="293">
        <v>398163</v>
      </c>
      <c r="Y53" s="293">
        <v>439730</v>
      </c>
      <c r="Z53" s="293">
        <v>525594.3352</v>
      </c>
    </row>
    <row r="54" spans="1:26" ht="12.75">
      <c r="A54" s="21" t="s">
        <v>1599</v>
      </c>
      <c r="B54" s="41"/>
      <c r="C54" s="92"/>
      <c r="D54" s="92"/>
      <c r="E54" s="92"/>
      <c r="F54" s="92"/>
      <c r="G54" s="92">
        <v>29432.974</v>
      </c>
      <c r="H54" s="92">
        <v>41639.177</v>
      </c>
      <c r="I54" s="92">
        <v>48980.036</v>
      </c>
      <c r="J54" s="92">
        <v>61849.307</v>
      </c>
      <c r="K54" s="92">
        <v>85858</v>
      </c>
      <c r="L54" s="92">
        <v>123302.9901</v>
      </c>
      <c r="M54" s="92">
        <v>175177</v>
      </c>
      <c r="N54" s="92">
        <v>247291.9412</v>
      </c>
      <c r="O54" s="92">
        <v>311032.2308</v>
      </c>
      <c r="P54" s="92">
        <v>416335.1951</v>
      </c>
      <c r="Q54" s="92">
        <v>505047.68610000005</v>
      </c>
      <c r="R54" s="92">
        <v>602169.3705</v>
      </c>
      <c r="S54" s="92">
        <v>716074.4837000001</v>
      </c>
      <c r="T54" s="292">
        <v>871159.9391000001</v>
      </c>
      <c r="U54" s="292">
        <v>1045400.2471</v>
      </c>
      <c r="V54" s="292">
        <v>1209568.1535</v>
      </c>
      <c r="W54" s="292">
        <v>1277647.4060999998</v>
      </c>
      <c r="X54" s="293">
        <v>1454781</v>
      </c>
      <c r="Y54" s="293">
        <v>1582545</v>
      </c>
      <c r="Z54" s="293">
        <v>1694255.0209000001</v>
      </c>
    </row>
    <row r="55" spans="1:26" ht="12.75">
      <c r="A55" s="21" t="s">
        <v>1600</v>
      </c>
      <c r="B55" s="41"/>
      <c r="C55" s="92"/>
      <c r="D55" s="92"/>
      <c r="E55" s="92"/>
      <c r="F55" s="92"/>
      <c r="G55" s="92"/>
      <c r="H55" s="92"/>
      <c r="I55" s="92"/>
      <c r="J55" s="92"/>
      <c r="K55" s="92"/>
      <c r="L55" s="92"/>
      <c r="M55" s="294">
        <v>32104</v>
      </c>
      <c r="N55" s="294">
        <v>41429.8067</v>
      </c>
      <c r="O55" s="92">
        <v>52341.683899999996</v>
      </c>
      <c r="P55" s="294">
        <v>60098.1236</v>
      </c>
      <c r="Q55" s="92">
        <v>74743.7234</v>
      </c>
      <c r="R55" s="92">
        <v>92479.5705</v>
      </c>
      <c r="S55" s="92">
        <v>107522</v>
      </c>
      <c r="T55" s="292">
        <v>105903.5567</v>
      </c>
      <c r="U55" s="292">
        <v>112855.3677</v>
      </c>
      <c r="V55" s="292">
        <v>125541.4258</v>
      </c>
      <c r="W55" s="292">
        <v>141011.8034</v>
      </c>
      <c r="X55" s="293">
        <v>162387</v>
      </c>
      <c r="Y55" s="293">
        <v>175709</v>
      </c>
      <c r="Z55" s="293">
        <v>188991.8928</v>
      </c>
    </row>
    <row r="56" spans="1:26" ht="12.75">
      <c r="A56" s="21" t="s">
        <v>1601</v>
      </c>
      <c r="B56" s="92">
        <v>1.9</v>
      </c>
      <c r="C56" s="92">
        <v>7.7</v>
      </c>
      <c r="D56" s="92">
        <v>99</v>
      </c>
      <c r="E56" s="92">
        <v>448.538</v>
      </c>
      <c r="F56" s="92">
        <v>1223.613</v>
      </c>
      <c r="G56" s="92">
        <v>2152.261</v>
      </c>
      <c r="H56" s="92">
        <v>3751.12</v>
      </c>
      <c r="I56" s="92">
        <v>3780.243</v>
      </c>
      <c r="J56" s="92">
        <v>6653.4048</v>
      </c>
      <c r="K56" s="92">
        <v>9975</v>
      </c>
      <c r="L56" s="92">
        <v>15282.112</v>
      </c>
      <c r="M56" s="92">
        <v>22254</v>
      </c>
      <c r="N56" s="92">
        <v>33451.7742</v>
      </c>
      <c r="O56" s="92">
        <v>44901.7085</v>
      </c>
      <c r="P56" s="92">
        <v>53231.769700000004</v>
      </c>
      <c r="Q56" s="92">
        <v>62333.7823</v>
      </c>
      <c r="R56" s="92">
        <v>58594.7376</v>
      </c>
      <c r="S56" s="92">
        <v>66622.7</v>
      </c>
      <c r="T56" s="292">
        <v>75493.8265</v>
      </c>
      <c r="U56" s="292">
        <v>81930.0904</v>
      </c>
      <c r="V56" s="292">
        <v>89516.2537</v>
      </c>
      <c r="W56" s="292">
        <v>98589.2883</v>
      </c>
      <c r="X56" s="293">
        <v>117405</v>
      </c>
      <c r="Y56" s="293">
        <v>128548</v>
      </c>
      <c r="Z56" s="293">
        <v>138936.82630000002</v>
      </c>
    </row>
    <row r="57" spans="1:26" ht="12.75">
      <c r="A57" s="49" t="s">
        <v>1602</v>
      </c>
      <c r="B57" s="92">
        <v>2.2</v>
      </c>
      <c r="C57" s="92">
        <v>11</v>
      </c>
      <c r="D57" s="92">
        <v>126</v>
      </c>
      <c r="E57" s="92">
        <v>498.269</v>
      </c>
      <c r="F57" s="92">
        <v>1477.651</v>
      </c>
      <c r="G57" s="92">
        <v>2551.438</v>
      </c>
      <c r="H57" s="92">
        <v>5684.815</v>
      </c>
      <c r="I57" s="92">
        <v>5928.939</v>
      </c>
      <c r="J57" s="92">
        <v>8033.8252999999995</v>
      </c>
      <c r="K57" s="92">
        <v>10639</v>
      </c>
      <c r="L57" s="92">
        <v>13957.617900000001</v>
      </c>
      <c r="M57" s="92">
        <v>15157</v>
      </c>
      <c r="N57" s="92">
        <v>18251.1632</v>
      </c>
      <c r="O57" s="92">
        <v>23766.615100000003</v>
      </c>
      <c r="P57" s="92">
        <v>33848.8032</v>
      </c>
      <c r="Q57" s="92">
        <v>45312.019</v>
      </c>
      <c r="R57" s="92">
        <v>53960.5755</v>
      </c>
      <c r="S57" s="92">
        <v>72975.46</v>
      </c>
      <c r="T57" s="292">
        <v>78227.5888</v>
      </c>
      <c r="U57" s="292">
        <v>99878.96770000001</v>
      </c>
      <c r="V57" s="292">
        <v>112829.35190000001</v>
      </c>
      <c r="W57" s="292">
        <v>121545.0239</v>
      </c>
      <c r="X57" s="293">
        <v>145784</v>
      </c>
      <c r="Y57" s="293">
        <v>147541</v>
      </c>
      <c r="Z57" s="293">
        <v>158251.9414</v>
      </c>
    </row>
    <row r="58" spans="1:26" ht="12.75">
      <c r="A58" s="21" t="s">
        <v>1603</v>
      </c>
      <c r="B58" s="90">
        <v>0.2</v>
      </c>
      <c r="C58" s="92">
        <v>0.7</v>
      </c>
      <c r="D58" s="92">
        <v>10</v>
      </c>
      <c r="E58" s="92">
        <v>67.932</v>
      </c>
      <c r="F58" s="92">
        <v>288.67</v>
      </c>
      <c r="G58" s="92">
        <v>558.449</v>
      </c>
      <c r="H58" s="92">
        <v>868.209</v>
      </c>
      <c r="I58" s="92">
        <v>1246.759</v>
      </c>
      <c r="J58" s="92">
        <v>1717.5213</v>
      </c>
      <c r="K58" s="92">
        <v>2251</v>
      </c>
      <c r="L58" s="92">
        <v>3022.7084</v>
      </c>
      <c r="M58" s="92">
        <v>4321</v>
      </c>
      <c r="N58" s="92">
        <v>6110.7985</v>
      </c>
      <c r="O58" s="92">
        <v>8995.0741</v>
      </c>
      <c r="P58" s="92">
        <v>14861.59</v>
      </c>
      <c r="Q58" s="92">
        <v>15734.7107</v>
      </c>
      <c r="R58" s="92">
        <v>21744.136899999998</v>
      </c>
      <c r="S58" s="93">
        <v>25562</v>
      </c>
      <c r="T58" s="292">
        <v>28169.714399999997</v>
      </c>
      <c r="U58" s="292">
        <v>30088.709300000002</v>
      </c>
      <c r="V58" s="292">
        <v>33908.750100000005</v>
      </c>
      <c r="W58" s="292">
        <v>37475.1095</v>
      </c>
      <c r="X58" s="293">
        <v>47849</v>
      </c>
      <c r="Y58" s="293">
        <v>53973</v>
      </c>
      <c r="Z58" s="293">
        <v>62209.4949</v>
      </c>
    </row>
    <row r="59" spans="1:26" ht="12.75">
      <c r="A59" s="21" t="s">
        <v>1604</v>
      </c>
      <c r="B59" s="92">
        <v>0.7</v>
      </c>
      <c r="C59" s="92">
        <v>5.4</v>
      </c>
      <c r="D59" s="92">
        <v>102</v>
      </c>
      <c r="E59" s="92">
        <v>658.037</v>
      </c>
      <c r="F59" s="92">
        <v>2993.213</v>
      </c>
      <c r="G59" s="92">
        <v>5515.478</v>
      </c>
      <c r="H59" s="92">
        <v>9572.741</v>
      </c>
      <c r="I59" s="92">
        <v>12056.416</v>
      </c>
      <c r="J59" s="92">
        <v>19868.9373</v>
      </c>
      <c r="K59" s="92">
        <v>27448</v>
      </c>
      <c r="L59" s="92">
        <v>37907.8907</v>
      </c>
      <c r="M59" s="92">
        <v>53151</v>
      </c>
      <c r="N59" s="92">
        <v>68075.3585</v>
      </c>
      <c r="O59" s="92">
        <v>87076.3856</v>
      </c>
      <c r="P59" s="92">
        <v>109755.5596</v>
      </c>
      <c r="Q59" s="92">
        <v>136672.07</v>
      </c>
      <c r="R59" s="92">
        <v>162114.54669999998</v>
      </c>
      <c r="S59" s="92">
        <v>195600</v>
      </c>
      <c r="T59" s="292">
        <v>222950.1555</v>
      </c>
      <c r="U59" s="292">
        <v>250473.88830000002</v>
      </c>
      <c r="V59" s="292">
        <v>286057.7692</v>
      </c>
      <c r="W59" s="292">
        <v>333895.2701</v>
      </c>
      <c r="X59" s="293">
        <v>416227</v>
      </c>
      <c r="Y59" s="293">
        <v>474432</v>
      </c>
      <c r="Z59" s="293">
        <v>528359.0327</v>
      </c>
    </row>
    <row r="60" spans="1:26" ht="25.5">
      <c r="A60" s="21" t="s">
        <v>1605</v>
      </c>
      <c r="B60" s="92">
        <v>2.6</v>
      </c>
      <c r="C60" s="92">
        <v>21.4</v>
      </c>
      <c r="D60" s="92">
        <v>308</v>
      </c>
      <c r="E60" s="92">
        <v>1385.262</v>
      </c>
      <c r="F60" s="92">
        <v>3874.797</v>
      </c>
      <c r="G60" s="92">
        <v>5830.847</v>
      </c>
      <c r="H60" s="92">
        <v>6676.11</v>
      </c>
      <c r="I60" s="92">
        <v>8679.572</v>
      </c>
      <c r="J60" s="92">
        <v>12558.6398</v>
      </c>
      <c r="K60" s="92">
        <v>16840</v>
      </c>
      <c r="L60" s="92">
        <v>19959.6249</v>
      </c>
      <c r="M60" s="92">
        <v>22902</v>
      </c>
      <c r="N60" s="92">
        <v>25770.5834</v>
      </c>
      <c r="O60" s="92">
        <v>30469.2402</v>
      </c>
      <c r="P60" s="92">
        <v>36082.437</v>
      </c>
      <c r="Q60" s="92">
        <v>42765.6036</v>
      </c>
      <c r="R60" s="92">
        <v>49158.4529</v>
      </c>
      <c r="S60" s="92">
        <v>58124.7</v>
      </c>
      <c r="T60" s="292">
        <v>61090.110799999995</v>
      </c>
      <c r="U60" s="292">
        <v>60460.3255</v>
      </c>
      <c r="V60" s="292">
        <v>68521.26190000001</v>
      </c>
      <c r="W60" s="292">
        <v>75621.8107</v>
      </c>
      <c r="X60" s="293">
        <v>82444</v>
      </c>
      <c r="Y60" s="293">
        <v>92300</v>
      </c>
      <c r="Z60" s="293">
        <v>110513.1301</v>
      </c>
    </row>
    <row r="61" spans="1:26" ht="12.75">
      <c r="A61" s="21" t="s">
        <v>1606</v>
      </c>
      <c r="B61" s="41"/>
      <c r="C61" s="92"/>
      <c r="D61" s="90">
        <v>0.1</v>
      </c>
      <c r="E61" s="90">
        <v>0.361</v>
      </c>
      <c r="F61" s="92">
        <v>211.293</v>
      </c>
      <c r="G61" s="92">
        <v>328.801</v>
      </c>
      <c r="H61" s="92">
        <v>784.954</v>
      </c>
      <c r="I61" s="92">
        <v>1028.878</v>
      </c>
      <c r="J61" s="92">
        <v>1471.6525</v>
      </c>
      <c r="K61" s="92">
        <v>2013</v>
      </c>
      <c r="L61" s="92">
        <v>2274.7566</v>
      </c>
      <c r="M61" s="92">
        <v>2829</v>
      </c>
      <c r="N61" s="92">
        <v>3633.2232999999997</v>
      </c>
      <c r="O61" s="92">
        <v>4226.6754</v>
      </c>
      <c r="P61" s="92">
        <v>4770.801</v>
      </c>
      <c r="Q61" s="92">
        <v>5590.5016</v>
      </c>
      <c r="R61" s="92">
        <v>6310.1399</v>
      </c>
      <c r="S61" s="92">
        <v>7167.6</v>
      </c>
      <c r="T61" s="292">
        <v>8121.031</v>
      </c>
      <c r="U61" s="292">
        <v>8052.135200000001</v>
      </c>
      <c r="V61" s="292">
        <v>8903.392699999999</v>
      </c>
      <c r="W61" s="292">
        <v>10416.88</v>
      </c>
      <c r="X61" s="293">
        <v>12312</v>
      </c>
      <c r="Y61" s="293">
        <v>13743</v>
      </c>
      <c r="Z61" s="293">
        <v>15559.976</v>
      </c>
    </row>
    <row r="62" spans="1:26" ht="12.75">
      <c r="A62" s="21" t="s">
        <v>1607</v>
      </c>
      <c r="B62" s="92">
        <v>0.6</v>
      </c>
      <c r="C62" s="92">
        <v>4.3</v>
      </c>
      <c r="D62" s="92">
        <v>422</v>
      </c>
      <c r="E62" s="92">
        <v>2556.422</v>
      </c>
      <c r="F62" s="92">
        <v>9079.876</v>
      </c>
      <c r="G62" s="92">
        <v>15030.752</v>
      </c>
      <c r="H62" s="92">
        <v>24554.16</v>
      </c>
      <c r="I62" s="92">
        <v>25326.352</v>
      </c>
      <c r="J62" s="92">
        <v>27013</v>
      </c>
      <c r="K62" s="92">
        <v>31636</v>
      </c>
      <c r="L62" s="92">
        <v>39015.252799999995</v>
      </c>
      <c r="M62" s="92">
        <v>42773</v>
      </c>
      <c r="N62" s="92">
        <v>45247.8955</v>
      </c>
      <c r="O62" s="92">
        <v>49083.3206</v>
      </c>
      <c r="P62" s="92">
        <v>52275.326</v>
      </c>
      <c r="Q62" s="92">
        <v>69468.469</v>
      </c>
      <c r="R62" s="92">
        <v>88101.761</v>
      </c>
      <c r="S62" s="92">
        <v>102032.4006</v>
      </c>
      <c r="T62" s="292">
        <v>87374.7281</v>
      </c>
      <c r="U62" s="292">
        <v>84617.31809999999</v>
      </c>
      <c r="V62" s="292">
        <v>87802.8116</v>
      </c>
      <c r="W62" s="292">
        <v>83545.97859999999</v>
      </c>
      <c r="X62" s="293">
        <v>85801</v>
      </c>
      <c r="Y62" s="293">
        <v>88642</v>
      </c>
      <c r="Z62" s="293">
        <v>96497.1393</v>
      </c>
    </row>
    <row r="63" spans="1:26" ht="12.75">
      <c r="A63" s="21" t="s">
        <v>1608</v>
      </c>
      <c r="B63" s="92">
        <v>0.8</v>
      </c>
      <c r="C63" s="92">
        <v>9.2</v>
      </c>
      <c r="D63" s="92">
        <v>149</v>
      </c>
      <c r="E63" s="92">
        <v>805.503</v>
      </c>
      <c r="F63" s="92">
        <v>2801.943</v>
      </c>
      <c r="G63" s="92">
        <v>6024.689</v>
      </c>
      <c r="H63" s="92">
        <v>11609.932</v>
      </c>
      <c r="I63" s="92">
        <v>17135.406</v>
      </c>
      <c r="J63" s="92">
        <v>28301.0121</v>
      </c>
      <c r="K63" s="92">
        <v>41530</v>
      </c>
      <c r="L63" s="92">
        <v>55992.7754</v>
      </c>
      <c r="M63" s="92">
        <v>72874</v>
      </c>
      <c r="N63" s="92">
        <v>95428.34809999999</v>
      </c>
      <c r="O63" s="92">
        <v>122114.6002</v>
      </c>
      <c r="P63" s="92">
        <v>152670.4527</v>
      </c>
      <c r="Q63" s="92">
        <v>192716.5227</v>
      </c>
      <c r="R63" s="92">
        <v>241623.7408</v>
      </c>
      <c r="S63" s="92">
        <v>287593.8</v>
      </c>
      <c r="T63" s="292">
        <v>310212.7789</v>
      </c>
      <c r="U63" s="292">
        <v>326099.64739999996</v>
      </c>
      <c r="V63" s="292">
        <v>347350.76139999996</v>
      </c>
      <c r="W63" s="292">
        <v>378931.268</v>
      </c>
      <c r="X63" s="293">
        <v>449233</v>
      </c>
      <c r="Y63" s="293">
        <v>486543</v>
      </c>
      <c r="Z63" s="293">
        <v>539684.5432000001</v>
      </c>
    </row>
    <row r="64" spans="1:26" ht="25.5">
      <c r="A64" s="21" t="s">
        <v>1609</v>
      </c>
      <c r="B64" s="292"/>
      <c r="C64" s="292"/>
      <c r="D64" s="292"/>
      <c r="E64" s="292"/>
      <c r="F64" s="292"/>
      <c r="G64" s="292"/>
      <c r="H64" s="292"/>
      <c r="I64" s="292"/>
      <c r="J64" s="292"/>
      <c r="K64" s="292"/>
      <c r="L64" s="292"/>
      <c r="M64" s="292"/>
      <c r="N64" s="292"/>
      <c r="O64" s="292"/>
      <c r="P64" s="292"/>
      <c r="Q64" s="292"/>
      <c r="R64" s="292"/>
      <c r="S64" s="292"/>
      <c r="T64" s="292"/>
      <c r="U64" s="292"/>
      <c r="V64" s="292">
        <v>5391.0774</v>
      </c>
      <c r="W64" s="292">
        <v>8199.7405</v>
      </c>
      <c r="X64" s="293">
        <v>10851</v>
      </c>
      <c r="Y64" s="293">
        <v>13361</v>
      </c>
      <c r="Z64" s="293">
        <v>16021.6305</v>
      </c>
    </row>
    <row r="65" spans="1:26" ht="12.75">
      <c r="A65" s="21" t="s">
        <v>1321</v>
      </c>
      <c r="B65" s="292">
        <v>1.9</v>
      </c>
      <c r="C65" s="292">
        <v>7.9</v>
      </c>
      <c r="D65" s="292">
        <v>330</v>
      </c>
      <c r="E65" s="292">
        <v>2094</v>
      </c>
      <c r="F65" s="292">
        <v>7032</v>
      </c>
      <c r="G65" s="292">
        <v>16781</v>
      </c>
      <c r="H65" s="292">
        <v>8970.676</v>
      </c>
      <c r="I65" s="292">
        <v>12605</v>
      </c>
      <c r="J65" s="292">
        <v>17944</v>
      </c>
      <c r="K65" s="292">
        <v>26860</v>
      </c>
      <c r="L65" s="292">
        <v>35520</v>
      </c>
      <c r="M65" s="292">
        <v>45780</v>
      </c>
      <c r="N65" s="292">
        <v>60029</v>
      </c>
      <c r="O65" s="292">
        <v>71980</v>
      </c>
      <c r="P65" s="292">
        <v>81054</v>
      </c>
      <c r="Q65" s="292">
        <v>102119.57220000001</v>
      </c>
      <c r="R65" s="292">
        <v>131992</v>
      </c>
      <c r="S65" s="292">
        <v>143880</v>
      </c>
      <c r="T65" s="292">
        <v>165940</v>
      </c>
      <c r="U65" s="292">
        <v>178697.7635</v>
      </c>
      <c r="V65" s="292">
        <v>191763.01419999998</v>
      </c>
      <c r="W65" s="292">
        <v>209119.9358</v>
      </c>
      <c r="X65" s="293">
        <v>273467</v>
      </c>
      <c r="Y65" s="293">
        <v>310165</v>
      </c>
      <c r="Z65" s="293">
        <v>332995.1251</v>
      </c>
    </row>
    <row r="66" spans="1:26" ht="42" customHeight="1">
      <c r="A66" s="31" t="s">
        <v>1610</v>
      </c>
      <c r="B66" s="121">
        <v>82.6</v>
      </c>
      <c r="C66" s="121">
        <v>81.6</v>
      </c>
      <c r="D66" s="121">
        <v>69.6</v>
      </c>
      <c r="E66" s="121">
        <v>61.9</v>
      </c>
      <c r="F66" s="121">
        <v>82.3</v>
      </c>
      <c r="G66" s="121">
        <v>94.5</v>
      </c>
      <c r="H66" s="121">
        <v>105.9</v>
      </c>
      <c r="I66" s="121">
        <v>98.8</v>
      </c>
      <c r="J66" s="121">
        <v>106.6</v>
      </c>
      <c r="K66" s="121">
        <v>104.7</v>
      </c>
      <c r="L66" s="121">
        <v>101.6</v>
      </c>
      <c r="M66" s="121">
        <v>103.7</v>
      </c>
      <c r="N66" s="121">
        <v>106.6</v>
      </c>
      <c r="O66" s="121">
        <v>108.4</v>
      </c>
      <c r="P66" s="121">
        <v>106.3</v>
      </c>
      <c r="Q66" s="90">
        <v>107.6</v>
      </c>
      <c r="R66" s="121">
        <v>107.7</v>
      </c>
      <c r="S66" s="295">
        <v>104.3</v>
      </c>
      <c r="T66" s="295">
        <v>97.5</v>
      </c>
      <c r="U66" s="295">
        <v>101.5</v>
      </c>
      <c r="V66" s="295">
        <v>103.2</v>
      </c>
      <c r="W66" s="295">
        <v>103.5</v>
      </c>
      <c r="X66" s="296">
        <v>102</v>
      </c>
      <c r="Y66" s="296">
        <v>101</v>
      </c>
      <c r="Z66" s="296">
        <v>98.9</v>
      </c>
    </row>
    <row r="67" spans="1:26" ht="45" customHeight="1">
      <c r="A67" s="17" t="s">
        <v>1611</v>
      </c>
      <c r="B67" s="92">
        <v>388</v>
      </c>
      <c r="C67" s="92">
        <v>2288</v>
      </c>
      <c r="D67" s="292">
        <v>41.89684367886386</v>
      </c>
      <c r="E67" s="292">
        <v>231.79621640283702</v>
      </c>
      <c r="F67" s="292">
        <v>768.2210788634401</v>
      </c>
      <c r="G67" s="292">
        <v>1367.6144221360612</v>
      </c>
      <c r="H67" s="292">
        <v>1882.7839544241863</v>
      </c>
      <c r="I67" s="292">
        <v>2173.7987227948897</v>
      </c>
      <c r="J67" s="292">
        <v>3037.067450804286</v>
      </c>
      <c r="K67" s="292">
        <v>4141.408057104538</v>
      </c>
      <c r="L67" s="292">
        <v>5560.5742211931365</v>
      </c>
      <c r="M67" s="292">
        <v>7544.277309118041</v>
      </c>
      <c r="N67" s="292">
        <v>9890.651011957818</v>
      </c>
      <c r="O67" s="292">
        <v>12422.907913409035</v>
      </c>
      <c r="P67" s="292">
        <v>15828.816701342028</v>
      </c>
      <c r="Q67" s="292">
        <v>19565.942265900332</v>
      </c>
      <c r="R67" s="292">
        <v>23981.849689156967</v>
      </c>
      <c r="S67" s="292">
        <v>28580.184096780995</v>
      </c>
      <c r="T67" s="292">
        <v>31547.038501128012</v>
      </c>
      <c r="U67" s="292">
        <v>34606.23431165398</v>
      </c>
      <c r="V67" s="292">
        <v>38756.4</v>
      </c>
      <c r="W67" s="292">
        <v>42156.2</v>
      </c>
      <c r="X67" s="293">
        <v>48273</v>
      </c>
      <c r="Y67" s="293">
        <v>51116</v>
      </c>
      <c r="Z67" s="293">
        <v>54989.7</v>
      </c>
    </row>
    <row r="68" spans="1:26" ht="12.75" customHeight="1">
      <c r="A68" s="136" t="s">
        <v>334</v>
      </c>
      <c r="B68" s="92"/>
      <c r="C68" s="92"/>
      <c r="D68" s="92"/>
      <c r="E68" s="92"/>
      <c r="F68" s="92"/>
      <c r="G68" s="92"/>
      <c r="H68" s="92"/>
      <c r="I68" s="92"/>
      <c r="J68" s="92"/>
      <c r="K68" s="92"/>
      <c r="L68" s="92"/>
      <c r="M68" s="92"/>
      <c r="N68" s="92"/>
      <c r="O68" s="92"/>
      <c r="P68" s="92"/>
      <c r="Q68" s="92"/>
      <c r="R68" s="92"/>
      <c r="S68" s="92"/>
      <c r="T68" s="292"/>
      <c r="U68" s="292"/>
      <c r="V68" s="292"/>
      <c r="W68" s="116"/>
      <c r="X68" s="293"/>
      <c r="Y68" s="297"/>
      <c r="Z68" s="48"/>
    </row>
    <row r="69" spans="1:26" ht="12.75" customHeight="1">
      <c r="A69" s="21" t="s">
        <v>1595</v>
      </c>
      <c r="B69" s="92">
        <v>106</v>
      </c>
      <c r="C69" s="92">
        <v>526</v>
      </c>
      <c r="D69" s="92">
        <v>12.332442046539441</v>
      </c>
      <c r="E69" s="92">
        <v>53.24368683350448</v>
      </c>
      <c r="F69" s="92">
        <v>148.40570058151587</v>
      </c>
      <c r="G69" s="92">
        <v>256.4364097835813</v>
      </c>
      <c r="H69" s="92">
        <v>341.1766345383278</v>
      </c>
      <c r="I69" s="92">
        <v>363.2188430201089</v>
      </c>
      <c r="J69" s="92">
        <v>478.1046974977393</v>
      </c>
      <c r="K69" s="92">
        <v>603.871331673345</v>
      </c>
      <c r="L69" s="92">
        <v>750.8949814387424</v>
      </c>
      <c r="M69" s="92">
        <v>879</v>
      </c>
      <c r="N69" s="292">
        <v>1054.8440435151617</v>
      </c>
      <c r="O69" s="292">
        <v>1308.0827951289104</v>
      </c>
      <c r="P69" s="292">
        <v>1593.3726493865813</v>
      </c>
      <c r="Q69" s="292">
        <v>1942.566416998318</v>
      </c>
      <c r="R69" s="292">
        <v>2316.7170478567346</v>
      </c>
      <c r="S69" s="292">
        <v>2843.1594235677785</v>
      </c>
      <c r="T69" s="292">
        <v>3128.6666319152023</v>
      </c>
      <c r="U69" s="292">
        <v>3410.428959975942</v>
      </c>
      <c r="V69" s="292">
        <v>3731.6</v>
      </c>
      <c r="W69" s="292">
        <v>4155.2</v>
      </c>
      <c r="X69" s="293">
        <v>5197</v>
      </c>
      <c r="Y69" s="293">
        <v>5517</v>
      </c>
      <c r="Z69" s="293">
        <v>5996.6</v>
      </c>
    </row>
    <row r="70" spans="1:26" ht="12.75" customHeight="1">
      <c r="A70" s="21" t="s">
        <v>1596</v>
      </c>
      <c r="B70" s="92">
        <v>130</v>
      </c>
      <c r="C70" s="92">
        <v>788</v>
      </c>
      <c r="D70" s="92">
        <v>12.296068032249407</v>
      </c>
      <c r="E70" s="92">
        <v>73.67701978171942</v>
      </c>
      <c r="F70" s="92">
        <v>215.24687410592873</v>
      </c>
      <c r="G70" s="92">
        <v>345.64526522432897</v>
      </c>
      <c r="H70" s="92">
        <v>489.2426307439855</v>
      </c>
      <c r="I70" s="92">
        <v>532.6514788000326</v>
      </c>
      <c r="J70" s="92">
        <v>786.5322169579798</v>
      </c>
      <c r="K70" s="92">
        <v>1070.30075675126</v>
      </c>
      <c r="L70" s="92">
        <v>1407.902364154132</v>
      </c>
      <c r="M70" s="92">
        <v>1830</v>
      </c>
      <c r="N70" s="292">
        <v>2284.532100403476</v>
      </c>
      <c r="O70" s="292">
        <v>2748.0372293463147</v>
      </c>
      <c r="P70" s="292">
        <v>3396.9161353298255</v>
      </c>
      <c r="Q70" s="292">
        <v>4147.199826169431</v>
      </c>
      <c r="R70" s="292">
        <v>5041.998376157622</v>
      </c>
      <c r="S70" s="292">
        <v>6131.614589959673</v>
      </c>
      <c r="T70" s="292">
        <v>6415.965536156678</v>
      </c>
      <c r="U70" s="292">
        <v>6584.166232523768</v>
      </c>
      <c r="V70" s="292">
        <v>7470.8</v>
      </c>
      <c r="W70" s="292">
        <v>8255.1</v>
      </c>
      <c r="X70" s="293">
        <v>9048</v>
      </c>
      <c r="Y70" s="293">
        <v>9484</v>
      </c>
      <c r="Z70" s="293">
        <v>10119.3</v>
      </c>
    </row>
    <row r="71" spans="1:26" ht="12.75" customHeight="1">
      <c r="A71" s="21" t="s">
        <v>1597</v>
      </c>
      <c r="B71" s="92">
        <v>25</v>
      </c>
      <c r="C71" s="92">
        <v>167</v>
      </c>
      <c r="D71" s="92">
        <v>2.447040916519157</v>
      </c>
      <c r="E71" s="92">
        <v>16.513810911853877</v>
      </c>
      <c r="F71" s="92">
        <v>58.23404569082276</v>
      </c>
      <c r="G71" s="92">
        <v>108.58067303799321</v>
      </c>
      <c r="H71" s="92">
        <v>158.07865082783172</v>
      </c>
      <c r="I71" s="92">
        <v>199.42921615509945</v>
      </c>
      <c r="J71" s="92">
        <v>304.55917412320247</v>
      </c>
      <c r="K71" s="92">
        <v>463.8930441271045</v>
      </c>
      <c r="L71" s="92">
        <v>672.5050861065613</v>
      </c>
      <c r="M71" s="92">
        <v>1115.2</v>
      </c>
      <c r="N71" s="292">
        <v>1652.6960181534537</v>
      </c>
      <c r="O71" s="292">
        <v>2181.149594679753</v>
      </c>
      <c r="P71" s="292">
        <v>2928.3764141194756</v>
      </c>
      <c r="Q71" s="292">
        <v>3632.664424027864</v>
      </c>
      <c r="R71" s="292">
        <v>4767.925271305491</v>
      </c>
      <c r="S71" s="292">
        <v>5625.545258305383</v>
      </c>
      <c r="T71" s="292">
        <v>6144.135918478978</v>
      </c>
      <c r="U71" s="292">
        <v>6654.926093303748</v>
      </c>
      <c r="V71" s="292">
        <v>7305.3</v>
      </c>
      <c r="W71" s="292">
        <v>7867.5</v>
      </c>
      <c r="X71" s="293">
        <v>8547</v>
      </c>
      <c r="Y71" s="293">
        <v>8685</v>
      </c>
      <c r="Z71" s="293">
        <v>8766.6</v>
      </c>
    </row>
    <row r="72" spans="1:26" ht="15.75" customHeight="1">
      <c r="A72" s="21" t="s">
        <v>1598</v>
      </c>
      <c r="B72" s="92">
        <v>53</v>
      </c>
      <c r="C72" s="92">
        <v>352</v>
      </c>
      <c r="D72" s="92">
        <v>4.3</v>
      </c>
      <c r="E72" s="92">
        <v>30.5</v>
      </c>
      <c r="F72" s="92">
        <v>149</v>
      </c>
      <c r="G72" s="92">
        <v>83.96836564927311</v>
      </c>
      <c r="H72" s="92">
        <v>116.66080842387602</v>
      </c>
      <c r="I72" s="92">
        <v>144.99145093793962</v>
      </c>
      <c r="J72" s="92">
        <v>198.61434666918584</v>
      </c>
      <c r="K72" s="92">
        <v>250.95502366307736</v>
      </c>
      <c r="L72" s="92">
        <v>357.41011165526413</v>
      </c>
      <c r="M72" s="92">
        <v>326.7</v>
      </c>
      <c r="N72" s="292">
        <v>441.4377349944678</v>
      </c>
      <c r="O72" s="292">
        <v>591.1212165568489</v>
      </c>
      <c r="P72" s="292">
        <v>838.0257427433869</v>
      </c>
      <c r="Q72" s="292">
        <v>1087.7769679345638</v>
      </c>
      <c r="R72" s="292">
        <v>1293.6175176382071</v>
      </c>
      <c r="S72" s="292">
        <v>1487.7476684471903</v>
      </c>
      <c r="T72" s="292">
        <v>1748.6724800920408</v>
      </c>
      <c r="U72" s="292">
        <v>2005.9743685787844</v>
      </c>
      <c r="V72" s="292">
        <v>2291.9</v>
      </c>
      <c r="W72" s="292">
        <v>2493.2</v>
      </c>
      <c r="X72" s="293">
        <v>2775</v>
      </c>
      <c r="Y72" s="293">
        <v>3010</v>
      </c>
      <c r="Z72" s="293">
        <v>3590</v>
      </c>
    </row>
    <row r="73" spans="1:26" ht="12.75" customHeight="1">
      <c r="A73" s="21" t="s">
        <v>1599</v>
      </c>
      <c r="B73" s="116"/>
      <c r="C73" s="127"/>
      <c r="D73" s="90"/>
      <c r="E73" s="90"/>
      <c r="F73" s="92"/>
      <c r="G73" s="92">
        <v>200.27812915715447</v>
      </c>
      <c r="H73" s="92">
        <v>283.75231694751704</v>
      </c>
      <c r="I73" s="92">
        <v>334.31805787151904</v>
      </c>
      <c r="J73" s="92">
        <v>423.39368386752733</v>
      </c>
      <c r="K73" s="92">
        <v>589.9160888313572</v>
      </c>
      <c r="L73" s="92">
        <v>844.6793009266585</v>
      </c>
      <c r="M73" s="92">
        <v>1214.7</v>
      </c>
      <c r="N73" s="292">
        <v>1709.6045895163686</v>
      </c>
      <c r="O73" s="292">
        <v>2158.9368042367087</v>
      </c>
      <c r="P73" s="292">
        <v>2900.910225609863</v>
      </c>
      <c r="Q73" s="292">
        <v>3530.576495625781</v>
      </c>
      <c r="R73" s="292">
        <v>4216.721169439587</v>
      </c>
      <c r="S73" s="292">
        <v>5016.55168101225</v>
      </c>
      <c r="T73" s="292">
        <v>6101.185510937029</v>
      </c>
      <c r="U73" s="292">
        <v>7318.1946106367695</v>
      </c>
      <c r="V73" s="292">
        <v>8460.8</v>
      </c>
      <c r="W73" s="292">
        <v>8922</v>
      </c>
      <c r="X73" s="293">
        <v>10137</v>
      </c>
      <c r="Y73" s="293">
        <v>10833</v>
      </c>
      <c r="Z73" s="293">
        <v>11572.3</v>
      </c>
    </row>
    <row r="74" spans="1:26" ht="12.75" customHeight="1">
      <c r="A74" s="21" t="s">
        <v>1600</v>
      </c>
      <c r="B74" s="116"/>
      <c r="C74" s="127"/>
      <c r="D74" s="90"/>
      <c r="E74" s="90"/>
      <c r="F74" s="92"/>
      <c r="G74" s="92"/>
      <c r="H74" s="92"/>
      <c r="I74" s="92"/>
      <c r="J74" s="92"/>
      <c r="K74" s="92"/>
      <c r="L74" s="92"/>
      <c r="M74" s="92">
        <v>222.6</v>
      </c>
      <c r="N74" s="292">
        <v>286.4168857804089</v>
      </c>
      <c r="O74" s="292">
        <v>363.31407673340703</v>
      </c>
      <c r="P74" s="292">
        <v>418.7473539183511</v>
      </c>
      <c r="Q74" s="292">
        <v>522.5020137590423</v>
      </c>
      <c r="R74" s="292">
        <v>647.5928186342591</v>
      </c>
      <c r="S74" s="292">
        <v>753.256799763504</v>
      </c>
      <c r="T74" s="292">
        <v>741.6976058805358</v>
      </c>
      <c r="U74" s="292">
        <v>790.0299815243633</v>
      </c>
      <c r="V74" s="292">
        <v>878.1</v>
      </c>
      <c r="W74" s="292">
        <v>984.7</v>
      </c>
      <c r="X74" s="293">
        <v>1132</v>
      </c>
      <c r="Y74" s="293">
        <v>1203</v>
      </c>
      <c r="Z74" s="293">
        <v>1290.9</v>
      </c>
    </row>
    <row r="75" spans="1:26" ht="12.75" customHeight="1">
      <c r="A75" s="21" t="s">
        <v>1601</v>
      </c>
      <c r="B75" s="92">
        <v>13</v>
      </c>
      <c r="C75" s="92">
        <v>52</v>
      </c>
      <c r="D75" s="92">
        <v>0.672922661901057</v>
      </c>
      <c r="E75" s="92">
        <v>3.048357050962717</v>
      </c>
      <c r="F75" s="92">
        <v>8.315418495017665</v>
      </c>
      <c r="G75" s="92">
        <v>14.64516655836092</v>
      </c>
      <c r="H75" s="92">
        <v>25.562200500460666</v>
      </c>
      <c r="I75" s="92">
        <v>25.802420766746778</v>
      </c>
      <c r="J75" s="92">
        <v>45.54634005088996</v>
      </c>
      <c r="K75" s="92">
        <v>68.53425718274711</v>
      </c>
      <c r="L75" s="92">
        <v>104.6891374683938</v>
      </c>
      <c r="M75" s="92">
        <v>154.3</v>
      </c>
      <c r="N75" s="292">
        <v>231.262314583607</v>
      </c>
      <c r="O75" s="292">
        <v>311.67172226627724</v>
      </c>
      <c r="P75" s="292">
        <v>370.9044704062284</v>
      </c>
      <c r="Q75" s="292">
        <v>435.7493217546578</v>
      </c>
      <c r="R75" s="292">
        <v>410.312578320239</v>
      </c>
      <c r="S75" s="292">
        <v>466.7335897984069</v>
      </c>
      <c r="T75" s="292">
        <v>528.7224690694298</v>
      </c>
      <c r="U75" s="292">
        <v>573.5414156280889</v>
      </c>
      <c r="V75" s="292">
        <v>626.2</v>
      </c>
      <c r="W75" s="292">
        <v>688.5</v>
      </c>
      <c r="X75" s="293">
        <v>818</v>
      </c>
      <c r="Y75" s="293">
        <v>880</v>
      </c>
      <c r="Z75" s="293">
        <v>949</v>
      </c>
    </row>
    <row r="76" spans="1:26" ht="12.75" customHeight="1">
      <c r="A76" s="49" t="s">
        <v>1602</v>
      </c>
      <c r="B76" s="92">
        <v>15</v>
      </c>
      <c r="C76" s="92">
        <v>74</v>
      </c>
      <c r="D76" s="92">
        <v>0.8558323791921341</v>
      </c>
      <c r="E76" s="92">
        <v>3.3863392163565673</v>
      </c>
      <c r="F76" s="92">
        <v>10.041807707650499</v>
      </c>
      <c r="G76" s="92">
        <v>17.361386222828582</v>
      </c>
      <c r="H76" s="92">
        <v>38.73946470334894</v>
      </c>
      <c r="I76" s="92">
        <v>40.46855685689383</v>
      </c>
      <c r="J76" s="92">
        <v>54.996103502261434</v>
      </c>
      <c r="K76" s="92">
        <v>73.10032553908393</v>
      </c>
      <c r="L76" s="92">
        <v>95.61577477408973</v>
      </c>
      <c r="M76" s="92">
        <v>105.1</v>
      </c>
      <c r="N76" s="292">
        <v>126.17585603202927</v>
      </c>
      <c r="O76" s="292">
        <v>164.96881985363012</v>
      </c>
      <c r="P76" s="292">
        <v>235.8492399470358</v>
      </c>
      <c r="Q76" s="292">
        <v>316.75731550440776</v>
      </c>
      <c r="R76" s="292">
        <v>377.8616239764088</v>
      </c>
      <c r="S76" s="292">
        <v>511.23894397595296</v>
      </c>
      <c r="T76" s="292">
        <v>547.8684221949424</v>
      </c>
      <c r="U76" s="292">
        <v>699.1902955976182</v>
      </c>
      <c r="V76" s="292">
        <v>789.2</v>
      </c>
      <c r="W76" s="292">
        <v>848.8</v>
      </c>
      <c r="X76" s="293">
        <v>1016</v>
      </c>
      <c r="Y76" s="293">
        <v>1010</v>
      </c>
      <c r="Z76" s="293">
        <v>1080.9</v>
      </c>
    </row>
    <row r="77" spans="1:26" ht="12.75" customHeight="1">
      <c r="A77" s="21" t="s">
        <v>1603</v>
      </c>
      <c r="B77" s="92">
        <v>1</v>
      </c>
      <c r="C77" s="92">
        <v>5</v>
      </c>
      <c r="D77" s="90">
        <v>0.06706055427392969</v>
      </c>
      <c r="E77" s="90">
        <v>0.46167992719903167</v>
      </c>
      <c r="F77" s="92">
        <v>1.9617410545301084</v>
      </c>
      <c r="G77" s="92">
        <v>3.7999938759054306</v>
      </c>
      <c r="H77" s="92">
        <v>5.91645496126609</v>
      </c>
      <c r="I77" s="92">
        <v>8.509876299679267</v>
      </c>
      <c r="J77" s="92">
        <v>11.757410157044193</v>
      </c>
      <c r="K77" s="92">
        <v>15.46797170874352</v>
      </c>
      <c r="L77" s="92">
        <v>20.706871878341726</v>
      </c>
      <c r="M77" s="92">
        <v>30</v>
      </c>
      <c r="N77" s="292">
        <v>42.24581322996117</v>
      </c>
      <c r="O77" s="292">
        <v>62.43660498263187</v>
      </c>
      <c r="P77" s="292">
        <v>103.55151067510911</v>
      </c>
      <c r="Q77" s="292">
        <v>109.99476146870614</v>
      </c>
      <c r="R77" s="292">
        <v>152.26440317458218</v>
      </c>
      <c r="S77" s="292">
        <v>179.07682361640397</v>
      </c>
      <c r="T77" s="292">
        <v>197.2871350206151</v>
      </c>
      <c r="U77" s="292">
        <v>210.63226710087199</v>
      </c>
      <c r="V77" s="292">
        <v>237.2</v>
      </c>
      <c r="W77" s="292">
        <v>261.7</v>
      </c>
      <c r="X77" s="293">
        <v>333</v>
      </c>
      <c r="Y77" s="293">
        <v>369</v>
      </c>
      <c r="Z77" s="293">
        <v>424.9</v>
      </c>
    </row>
    <row r="78" spans="1:26" ht="12.75" customHeight="1">
      <c r="A78" s="21" t="s">
        <v>1604</v>
      </c>
      <c r="B78" s="92">
        <v>5</v>
      </c>
      <c r="C78" s="92">
        <v>36</v>
      </c>
      <c r="D78" s="92">
        <v>0.6957744851884443</v>
      </c>
      <c r="E78" s="92">
        <v>4.47215560051624</v>
      </c>
      <c r="F78" s="92">
        <v>20.34125065664333</v>
      </c>
      <c r="G78" s="92">
        <v>37.53034318745513</v>
      </c>
      <c r="H78" s="92">
        <v>65.23393673915533</v>
      </c>
      <c r="I78" s="92">
        <v>82.29225437913334</v>
      </c>
      <c r="J78" s="92">
        <v>136.01417648834646</v>
      </c>
      <c r="K78" s="92">
        <v>188.5917054180477</v>
      </c>
      <c r="L78" s="92">
        <v>259.6855971628232</v>
      </c>
      <c r="M78" s="92">
        <v>368.5</v>
      </c>
      <c r="N78" s="292">
        <v>470.6257096766732</v>
      </c>
      <c r="O78" s="292">
        <v>604.414575197611</v>
      </c>
      <c r="P78" s="292">
        <v>764.7468407870203</v>
      </c>
      <c r="Q78" s="292">
        <v>955.4171046236211</v>
      </c>
      <c r="R78" s="292">
        <v>1135.215191104714</v>
      </c>
      <c r="S78" s="292">
        <v>1370.3006871263628</v>
      </c>
      <c r="T78" s="292">
        <v>1561.435678699833</v>
      </c>
      <c r="U78" s="292">
        <v>1753.411289492387</v>
      </c>
      <c r="V78" s="292">
        <v>2000.9</v>
      </c>
      <c r="W78" s="292">
        <v>2331.6</v>
      </c>
      <c r="X78" s="293">
        <v>2900</v>
      </c>
      <c r="Y78" s="293">
        <v>3248</v>
      </c>
      <c r="Z78" s="293">
        <v>3608.9</v>
      </c>
    </row>
    <row r="79" spans="1:26" ht="12.75" customHeight="1">
      <c r="A79" s="21" t="s">
        <v>1605</v>
      </c>
      <c r="B79" s="92">
        <v>18</v>
      </c>
      <c r="C79" s="92">
        <v>144</v>
      </c>
      <c r="D79" s="92">
        <v>2.0909724086147907</v>
      </c>
      <c r="E79" s="92">
        <v>9.414527164099173</v>
      </c>
      <c r="F79" s="92">
        <v>26.33231147285863</v>
      </c>
      <c r="G79" s="92">
        <v>39.67628716559892</v>
      </c>
      <c r="H79" s="92">
        <v>45.494695553096264</v>
      </c>
      <c r="I79" s="92">
        <v>59.24327320208618</v>
      </c>
      <c r="J79" s="92">
        <v>85.9710322912324</v>
      </c>
      <c r="K79" s="92">
        <v>115.70357460877594</v>
      </c>
      <c r="L79" s="92">
        <v>136.73214245345642</v>
      </c>
      <c r="M79" s="92">
        <v>158.8</v>
      </c>
      <c r="N79" s="292">
        <v>178.15990056676517</v>
      </c>
      <c r="O79" s="292">
        <v>211.4930786938517</v>
      </c>
      <c r="P79" s="292">
        <v>251.41259180137874</v>
      </c>
      <c r="Q79" s="292">
        <v>298.956393716679</v>
      </c>
      <c r="R79" s="292">
        <v>344.2345134874028</v>
      </c>
      <c r="S79" s="292">
        <v>407.1999333204325</v>
      </c>
      <c r="T79" s="292">
        <v>427.8457565408263</v>
      </c>
      <c r="U79" s="292">
        <v>423.2449828422371</v>
      </c>
      <c r="V79" s="292">
        <v>479.3</v>
      </c>
      <c r="W79" s="292">
        <v>528.1</v>
      </c>
      <c r="X79" s="293">
        <v>575</v>
      </c>
      <c r="Y79" s="293">
        <v>632</v>
      </c>
      <c r="Z79" s="293">
        <v>754.8</v>
      </c>
    </row>
    <row r="80" spans="1:26" ht="12.75" customHeight="1">
      <c r="A80" s="21" t="s">
        <v>1606</v>
      </c>
      <c r="B80" s="298"/>
      <c r="C80" s="298"/>
      <c r="D80" s="90">
        <v>0.00038731903876927675</v>
      </c>
      <c r="E80" s="90">
        <v>0.0024534306912625927</v>
      </c>
      <c r="F80" s="92">
        <v>1.4359031164819005</v>
      </c>
      <c r="G80" s="92">
        <v>2.2373426873207425</v>
      </c>
      <c r="H80" s="92">
        <v>5.349109474407271</v>
      </c>
      <c r="I80" s="92">
        <v>7.0227080834879905</v>
      </c>
      <c r="J80" s="92">
        <v>10.074298380543798</v>
      </c>
      <c r="K80" s="92">
        <v>13.828975864210761</v>
      </c>
      <c r="L80" s="92">
        <v>15.583075585660941</v>
      </c>
      <c r="M80" s="92">
        <v>19.6</v>
      </c>
      <c r="N80" s="292">
        <v>25.117580452790772</v>
      </c>
      <c r="O80" s="292">
        <v>29.33819770752167</v>
      </c>
      <c r="P80" s="292">
        <v>33.241641754369574</v>
      </c>
      <c r="Q80" s="292">
        <v>39.080851355113886</v>
      </c>
      <c r="R80" s="292">
        <v>44.18706845233599</v>
      </c>
      <c r="S80" s="292">
        <v>50.21333380682037</v>
      </c>
      <c r="T80" s="292">
        <v>56.87579515328749</v>
      </c>
      <c r="U80" s="292">
        <v>56.36796978061114</v>
      </c>
      <c r="V80" s="292">
        <v>62.3</v>
      </c>
      <c r="W80" s="292">
        <v>72.7</v>
      </c>
      <c r="X80" s="293">
        <v>86</v>
      </c>
      <c r="Y80" s="293">
        <v>94</v>
      </c>
      <c r="Z80" s="293">
        <v>106.3</v>
      </c>
    </row>
    <row r="81" spans="1:26" ht="12.75" customHeight="1">
      <c r="A81" s="21" t="s">
        <v>1607</v>
      </c>
      <c r="B81" s="92">
        <v>4</v>
      </c>
      <c r="C81" s="92">
        <v>29</v>
      </c>
      <c r="D81" s="92">
        <v>2.868464415912697</v>
      </c>
      <c r="E81" s="92">
        <v>17.3739728382795</v>
      </c>
      <c r="F81" s="92">
        <v>61.70494169550914</v>
      </c>
      <c r="G81" s="92">
        <v>102.27749633404895</v>
      </c>
      <c r="H81" s="92">
        <v>167.3255883683783</v>
      </c>
      <c r="I81" s="92">
        <v>172.86750899101958</v>
      </c>
      <c r="J81" s="92">
        <v>184.91576664551386</v>
      </c>
      <c r="K81" s="92">
        <v>217.36735278597695</v>
      </c>
      <c r="L81" s="92">
        <v>267.27151088431594</v>
      </c>
      <c r="M81" s="92">
        <v>296.6</v>
      </c>
      <c r="N81" s="292">
        <v>312.8124978007049</v>
      </c>
      <c r="O81" s="292">
        <v>340.6971266126732</v>
      </c>
      <c r="P81" s="292">
        <v>364.2402312494026</v>
      </c>
      <c r="Q81" s="292">
        <v>485.6249233264395</v>
      </c>
      <c r="R81" s="292">
        <v>616.9369583735711</v>
      </c>
      <c r="S81" s="292">
        <v>714.8010349652326</v>
      </c>
      <c r="T81" s="292">
        <v>611.9305667206238</v>
      </c>
      <c r="U81" s="292">
        <v>592.3529942949075</v>
      </c>
      <c r="V81" s="292">
        <v>614.2</v>
      </c>
      <c r="W81" s="292">
        <v>583.4</v>
      </c>
      <c r="X81" s="293">
        <v>598</v>
      </c>
      <c r="Y81" s="293">
        <v>607</v>
      </c>
      <c r="Z81" s="293">
        <v>659.1</v>
      </c>
    </row>
    <row r="82" spans="1:26" ht="12.75" customHeight="1">
      <c r="A82" s="21" t="s">
        <v>1608</v>
      </c>
      <c r="B82" s="92">
        <v>5</v>
      </c>
      <c r="C82" s="92">
        <v>62</v>
      </c>
      <c r="D82" s="92">
        <v>1.0096931685755153</v>
      </c>
      <c r="E82" s="92">
        <v>5.474365047379757</v>
      </c>
      <c r="F82" s="92">
        <v>19.041419667971233</v>
      </c>
      <c r="G82" s="92">
        <v>40.99529465400567</v>
      </c>
      <c r="H82" s="92">
        <v>79.11647976623362</v>
      </c>
      <c r="I82" s="92">
        <v>116.95940065785119</v>
      </c>
      <c r="J82" s="92">
        <v>193.73652432675544</v>
      </c>
      <c r="K82" s="92">
        <v>285.34629512062395</v>
      </c>
      <c r="L82" s="92">
        <v>383.5749509680009</v>
      </c>
      <c r="M82" s="92">
        <v>505.3</v>
      </c>
      <c r="N82" s="292">
        <v>659.7252667840905</v>
      </c>
      <c r="O82" s="292">
        <v>847.6218172899119</v>
      </c>
      <c r="P82" s="292">
        <v>1063.7661254642196</v>
      </c>
      <c r="Q82" s="292">
        <v>1347.2003616478944</v>
      </c>
      <c r="R82" s="292">
        <v>1691.9822371785478</v>
      </c>
      <c r="S82" s="292">
        <v>2014.7751361061266</v>
      </c>
      <c r="T82" s="292">
        <v>2172.5810700037855</v>
      </c>
      <c r="U82" s="292">
        <v>2282.8199423123565</v>
      </c>
      <c r="V82" s="292">
        <v>2429.7</v>
      </c>
      <c r="W82" s="292">
        <v>2646.1</v>
      </c>
      <c r="X82" s="293">
        <v>3130</v>
      </c>
      <c r="Y82" s="293">
        <v>3330</v>
      </c>
      <c r="Z82" s="293">
        <v>3686.2</v>
      </c>
    </row>
    <row r="83" spans="1:26" ht="25.5" customHeight="1">
      <c r="A83" s="21" t="s">
        <v>1609</v>
      </c>
      <c r="B83" s="92"/>
      <c r="C83" s="92"/>
      <c r="D83" s="92"/>
      <c r="E83" s="92"/>
      <c r="F83" s="92"/>
      <c r="G83" s="92"/>
      <c r="H83" s="92"/>
      <c r="I83" s="92"/>
      <c r="J83" s="92"/>
      <c r="K83" s="92"/>
      <c r="L83" s="92"/>
      <c r="M83" s="116"/>
      <c r="N83" s="116"/>
      <c r="O83" s="116"/>
      <c r="P83" s="116"/>
      <c r="Q83" s="116"/>
      <c r="R83" s="116"/>
      <c r="S83" s="116"/>
      <c r="T83" s="116"/>
      <c r="U83" s="116"/>
      <c r="V83" s="292">
        <v>38</v>
      </c>
      <c r="W83" s="292">
        <v>57.3</v>
      </c>
      <c r="X83" s="293">
        <v>76</v>
      </c>
      <c r="Y83" s="293">
        <v>92</v>
      </c>
      <c r="Z83" s="293">
        <v>109.4</v>
      </c>
    </row>
    <row r="84" spans="1:26" ht="12.75" customHeight="1">
      <c r="A84" s="21" t="s">
        <v>1321</v>
      </c>
      <c r="B84" s="92">
        <v>13</v>
      </c>
      <c r="C84" s="92">
        <v>53</v>
      </c>
      <c r="D84" s="92">
        <v>2.2435081591813297</v>
      </c>
      <c r="E84" s="92">
        <v>14.22362511035341</v>
      </c>
      <c r="F84" s="92">
        <v>48</v>
      </c>
      <c r="G84" s="92">
        <v>114.3</v>
      </c>
      <c r="H84" s="92">
        <v>61.3</v>
      </c>
      <c r="I84" s="92">
        <v>86.02516052101159</v>
      </c>
      <c r="J84" s="92">
        <v>122.9</v>
      </c>
      <c r="K84" s="92">
        <v>184.5427357650512</v>
      </c>
      <c r="L84" s="92">
        <v>243.33855268088405</v>
      </c>
      <c r="M84" s="92">
        <v>317</v>
      </c>
      <c r="N84" s="92">
        <v>414.9987800090838</v>
      </c>
      <c r="O84" s="92">
        <v>499.62754911044505</v>
      </c>
      <c r="P84" s="92">
        <v>565</v>
      </c>
      <c r="Q84" s="92">
        <v>714</v>
      </c>
      <c r="R84" s="92">
        <v>924.2818618480937</v>
      </c>
      <c r="S84" s="92">
        <v>1008</v>
      </c>
      <c r="T84" s="292">
        <v>1162</v>
      </c>
      <c r="U84" s="292">
        <v>1251</v>
      </c>
      <c r="V84" s="292">
        <v>1341</v>
      </c>
      <c r="W84" s="292">
        <v>1460.3</v>
      </c>
      <c r="X84" s="293">
        <v>1906</v>
      </c>
      <c r="Y84" s="293">
        <v>2123</v>
      </c>
      <c r="Z84" s="293">
        <v>2274.5</v>
      </c>
    </row>
    <row r="85" spans="1:26" ht="21" customHeight="1">
      <c r="A85" s="408" t="s">
        <v>1612</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08"/>
      <c r="Z85" s="408"/>
    </row>
    <row r="86" spans="1:26" ht="17.25" customHeight="1">
      <c r="A86" s="408" t="s">
        <v>1592</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row>
    <row r="87" spans="1:256" s="301" customFormat="1" ht="15" customHeight="1">
      <c r="A87" s="299" t="s">
        <v>1581</v>
      </c>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300"/>
      <c r="AB87" s="300"/>
      <c r="AC87" s="300"/>
      <c r="AD87" s="300"/>
      <c r="AE87" s="300"/>
      <c r="AF87" s="300"/>
      <c r="AG87" s="300"/>
      <c r="AH87" s="300"/>
      <c r="AI87" s="300"/>
      <c r="AJ87" s="300"/>
      <c r="AK87" s="300"/>
      <c r="AL87" s="300"/>
      <c r="AM87" s="300"/>
      <c r="AN87" s="300"/>
      <c r="AO87" s="300"/>
      <c r="AP87" s="300"/>
      <c r="AQ87" s="300"/>
      <c r="AR87" s="300"/>
      <c r="AS87" s="1"/>
      <c r="AT87" s="1"/>
      <c r="AU87" s="299"/>
      <c r="AV87" s="300"/>
      <c r="AW87" s="300"/>
      <c r="AX87" s="300"/>
      <c r="AY87" s="300"/>
      <c r="AZ87" s="300"/>
      <c r="BA87" s="300"/>
      <c r="BB87" s="300"/>
      <c r="BC87" s="300"/>
      <c r="BD87" s="300"/>
      <c r="BE87" s="300"/>
      <c r="BF87" s="300"/>
      <c r="BG87" s="300"/>
      <c r="BH87" s="300"/>
      <c r="BI87" s="300"/>
      <c r="BJ87" s="300"/>
      <c r="BK87" s="300"/>
      <c r="BL87" s="300"/>
      <c r="BM87" s="300"/>
      <c r="BN87" s="300"/>
      <c r="BO87" s="300"/>
      <c r="BP87" s="1"/>
      <c r="BQ87" s="1"/>
      <c r="BR87" s="299"/>
      <c r="BS87" s="300"/>
      <c r="BT87" s="300"/>
      <c r="BU87" s="300"/>
      <c r="BV87" s="300"/>
      <c r="BW87" s="300"/>
      <c r="BX87" s="300"/>
      <c r="BY87" s="300"/>
      <c r="BZ87" s="300"/>
      <c r="CA87" s="300"/>
      <c r="CB87" s="300"/>
      <c r="CC87" s="300"/>
      <c r="CD87" s="300"/>
      <c r="CE87" s="300"/>
      <c r="CF87" s="300"/>
      <c r="CG87" s="300"/>
      <c r="CH87" s="300"/>
      <c r="CI87" s="300"/>
      <c r="CJ87" s="300"/>
      <c r="CK87" s="300"/>
      <c r="CL87" s="300"/>
      <c r="CM87" s="1"/>
      <c r="CN87" s="1"/>
      <c r="CO87" s="407"/>
      <c r="CP87" s="407"/>
      <c r="CQ87" s="407"/>
      <c r="CR87" s="407"/>
      <c r="CS87" s="407"/>
      <c r="CT87" s="407"/>
      <c r="CU87" s="407"/>
      <c r="CV87" s="407"/>
      <c r="CW87" s="407"/>
      <c r="CX87" s="407"/>
      <c r="CY87" s="407"/>
      <c r="CZ87" s="407"/>
      <c r="DA87" s="407"/>
      <c r="DB87" s="407"/>
      <c r="DC87" s="407"/>
      <c r="DD87" s="407"/>
      <c r="DE87" s="407"/>
      <c r="DF87" s="407"/>
      <c r="DG87" s="407"/>
      <c r="DH87" s="407"/>
      <c r="DI87" s="407"/>
      <c r="DJ87" s="407"/>
      <c r="DK87" s="407"/>
      <c r="DL87" s="407"/>
      <c r="DM87" s="407"/>
      <c r="DN87" s="407"/>
      <c r="DO87" s="407"/>
      <c r="DP87" s="407"/>
      <c r="DQ87" s="407"/>
      <c r="DR87" s="407"/>
      <c r="DS87" s="407"/>
      <c r="DT87" s="407"/>
      <c r="DU87" s="407"/>
      <c r="DV87" s="407"/>
      <c r="DW87" s="407"/>
      <c r="DX87" s="407"/>
      <c r="DY87" s="407"/>
      <c r="DZ87" s="407"/>
      <c r="EA87" s="407"/>
      <c r="EB87" s="407"/>
      <c r="EC87" s="407"/>
      <c r="ED87" s="407"/>
      <c r="EE87" s="407"/>
      <c r="EF87" s="407"/>
      <c r="EG87" s="407"/>
      <c r="EH87" s="407"/>
      <c r="EI87" s="407"/>
      <c r="EJ87" s="407"/>
      <c r="EK87" s="407"/>
      <c r="EL87" s="407"/>
      <c r="EM87" s="407"/>
      <c r="EN87" s="407"/>
      <c r="EO87" s="407"/>
      <c r="EP87" s="407"/>
      <c r="EQ87" s="407"/>
      <c r="ER87" s="407"/>
      <c r="ES87" s="407"/>
      <c r="ET87" s="407"/>
      <c r="EU87" s="407"/>
      <c r="EV87" s="407"/>
      <c r="EW87" s="407"/>
      <c r="EX87" s="407"/>
      <c r="EY87" s="407"/>
      <c r="EZ87" s="407"/>
      <c r="FA87" s="407"/>
      <c r="FB87" s="407"/>
      <c r="FC87" s="407"/>
      <c r="FD87" s="407"/>
      <c r="FE87" s="407"/>
      <c r="FF87" s="407"/>
      <c r="FG87" s="407"/>
      <c r="FH87" s="407"/>
      <c r="FI87" s="407"/>
      <c r="FJ87" s="407"/>
      <c r="FK87" s="407"/>
      <c r="FL87" s="407"/>
      <c r="FM87" s="407"/>
      <c r="FN87" s="407"/>
      <c r="FO87" s="407"/>
      <c r="FP87" s="407"/>
      <c r="FQ87" s="407"/>
      <c r="FR87" s="407"/>
      <c r="FS87" s="407"/>
      <c r="FT87" s="407"/>
      <c r="FU87" s="407"/>
      <c r="FV87" s="407"/>
      <c r="FW87" s="407"/>
      <c r="FX87" s="407"/>
      <c r="FY87" s="407"/>
      <c r="FZ87" s="407"/>
      <c r="GA87" s="407"/>
      <c r="GB87" s="407"/>
      <c r="GC87" s="407"/>
      <c r="GD87" s="407"/>
      <c r="GE87" s="407"/>
      <c r="GF87" s="407"/>
      <c r="GG87" s="407"/>
      <c r="GH87" s="407"/>
      <c r="GI87" s="407"/>
      <c r="GJ87" s="407"/>
      <c r="GK87" s="407"/>
      <c r="GL87" s="407"/>
      <c r="GM87" s="407"/>
      <c r="GN87" s="407"/>
      <c r="GO87" s="407"/>
      <c r="GP87" s="407"/>
      <c r="GQ87" s="407"/>
      <c r="GR87" s="407"/>
      <c r="GS87" s="407"/>
      <c r="GT87" s="407"/>
      <c r="GU87" s="407"/>
      <c r="GV87" s="407"/>
      <c r="GW87" s="407"/>
      <c r="GX87" s="407"/>
      <c r="GY87" s="407"/>
      <c r="GZ87" s="407"/>
      <c r="HA87" s="407"/>
      <c r="HB87" s="407"/>
      <c r="HC87" s="407"/>
      <c r="HD87" s="407"/>
      <c r="HE87" s="407"/>
      <c r="HF87" s="407"/>
      <c r="HG87" s="407"/>
      <c r="HH87" s="407"/>
      <c r="HI87" s="407"/>
      <c r="HJ87" s="407"/>
      <c r="HK87" s="407"/>
      <c r="HL87" s="407"/>
      <c r="HM87" s="407"/>
      <c r="HN87" s="407"/>
      <c r="HO87" s="407"/>
      <c r="HP87" s="407"/>
      <c r="HQ87" s="407"/>
      <c r="HR87" s="407"/>
      <c r="HS87" s="407"/>
      <c r="HT87" s="407"/>
      <c r="HU87" s="407"/>
      <c r="HV87" s="407"/>
      <c r="HW87" s="407"/>
      <c r="HX87" s="407"/>
      <c r="HY87" s="407"/>
      <c r="HZ87" s="407"/>
      <c r="IA87" s="407"/>
      <c r="IB87" s="407"/>
      <c r="IC87" s="407"/>
      <c r="ID87" s="407"/>
      <c r="IE87" s="407"/>
      <c r="IF87" s="407"/>
      <c r="IG87" s="407"/>
      <c r="IH87" s="407"/>
      <c r="II87" s="407"/>
      <c r="IJ87" s="407"/>
      <c r="IK87" s="407"/>
      <c r="IL87" s="407"/>
      <c r="IM87" s="407"/>
      <c r="IN87" s="407"/>
      <c r="IO87" s="407"/>
      <c r="IP87" s="407"/>
      <c r="IQ87" s="407"/>
      <c r="IR87" s="407"/>
      <c r="IS87" s="407"/>
      <c r="IT87" s="407"/>
      <c r="IU87" s="407"/>
      <c r="IV87" s="407"/>
    </row>
  </sheetData>
  <sheetProtection selectLockedCells="1" selectUnlockedCells="1"/>
  <mergeCells count="22">
    <mergeCell ref="HW87:IS87"/>
    <mergeCell ref="IT87:IV87"/>
    <mergeCell ref="CO87:DK87"/>
    <mergeCell ref="DL87:EH87"/>
    <mergeCell ref="GC87:GY87"/>
    <mergeCell ref="GZ87:HV87"/>
    <mergeCell ref="EI87:FE87"/>
    <mergeCell ref="FF87:GB87"/>
    <mergeCell ref="A37:Z37"/>
    <mergeCell ref="A38:Z38"/>
    <mergeCell ref="A39:Z39"/>
    <mergeCell ref="A45:Z45"/>
    <mergeCell ref="A46:Z46"/>
    <mergeCell ref="A85:Z85"/>
    <mergeCell ref="A86:Z86"/>
    <mergeCell ref="B87:Z87"/>
    <mergeCell ref="A35:Z35"/>
    <mergeCell ref="A36:Z36"/>
    <mergeCell ref="A1:Z1"/>
    <mergeCell ref="A3:Z3"/>
    <mergeCell ref="A33:Z33"/>
    <mergeCell ref="A34:Z34"/>
  </mergeCells>
  <printOptions/>
  <pageMargins left="0.75" right="0.75" top="1" bottom="1"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AR61"/>
  <sheetViews>
    <sheetView zoomScalePageLayoutView="0" workbookViewId="0" topLeftCell="A1">
      <pane xSplit="1" ySplit="3" topLeftCell="H4" activePane="bottomRight" state="frozen"/>
      <selection pane="topLeft" activeCell="A1" sqref="A1"/>
      <selection pane="topRight" activeCell="B1" sqref="B1"/>
      <selection pane="bottomLeft" activeCell="A59" sqref="A59"/>
      <selection pane="bottomRight" activeCell="A1" sqref="A1:Z1"/>
    </sheetView>
  </sheetViews>
  <sheetFormatPr defaultColWidth="9.00390625" defaultRowHeight="12.75"/>
  <cols>
    <col min="1" max="1" width="33.125" style="0" customWidth="1"/>
    <col min="13" max="18" width="9.25390625" style="0" customWidth="1"/>
    <col min="19" max="19" width="12.00390625" style="0" customWidth="1"/>
    <col min="20" max="20" width="9.25390625" style="0" customWidth="1"/>
    <col min="21" max="21" width="10.25390625" style="0" customWidth="1"/>
    <col min="22" max="22" width="10.375" style="0" customWidth="1"/>
    <col min="24" max="24" width="10.75390625" style="0" customWidth="1"/>
    <col min="25" max="25" width="11.00390625" style="0" customWidth="1"/>
    <col min="26" max="26" width="11.25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3.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10" t="s">
        <v>1862</v>
      </c>
      <c r="B3" s="410"/>
      <c r="C3" s="410"/>
      <c r="D3" s="410"/>
      <c r="E3" s="410"/>
      <c r="F3" s="410"/>
      <c r="G3" s="410"/>
      <c r="H3" s="410"/>
      <c r="I3" s="410"/>
      <c r="J3" s="410"/>
      <c r="K3" s="410"/>
      <c r="L3" s="410"/>
      <c r="M3" s="410"/>
      <c r="N3" s="410"/>
      <c r="O3" s="410"/>
      <c r="P3" s="410"/>
      <c r="Q3" s="410"/>
      <c r="R3" s="410"/>
      <c r="S3" s="410"/>
      <c r="T3" s="410"/>
      <c r="U3" s="410"/>
      <c r="V3" s="410"/>
      <c r="W3" s="410"/>
      <c r="X3" s="410"/>
      <c r="Y3" s="410"/>
      <c r="Z3" s="410"/>
    </row>
    <row r="4" spans="1:21" ht="14.25" customHeight="1">
      <c r="A4" s="91" t="s">
        <v>1613</v>
      </c>
      <c r="B4" s="78"/>
      <c r="C4" s="78"/>
      <c r="D4" s="78"/>
      <c r="E4" s="78"/>
      <c r="F4" s="78"/>
      <c r="G4" s="78"/>
      <c r="H4" s="78"/>
      <c r="I4" s="78"/>
      <c r="J4" s="78"/>
      <c r="K4" s="78"/>
      <c r="L4" s="78"/>
      <c r="M4" s="78"/>
      <c r="N4" s="78"/>
      <c r="O4" s="78"/>
      <c r="P4" s="78"/>
      <c r="Q4" s="78"/>
      <c r="R4" s="78"/>
      <c r="S4" s="78"/>
      <c r="T4" s="78"/>
      <c r="U4" s="41"/>
    </row>
    <row r="5" spans="1:26" ht="25.5">
      <c r="A5" s="31" t="s">
        <v>1614</v>
      </c>
      <c r="B5" s="7">
        <v>4564</v>
      </c>
      <c r="C5" s="71">
        <v>4555</v>
      </c>
      <c r="D5" s="71">
        <v>4269</v>
      </c>
      <c r="E5" s="71">
        <v>3968</v>
      </c>
      <c r="F5" s="71">
        <v>4059</v>
      </c>
      <c r="G5" s="71">
        <v>4122</v>
      </c>
      <c r="H5" s="71">
        <v>4137</v>
      </c>
      <c r="I5" s="71">
        <v>4019</v>
      </c>
      <c r="J5" s="71">
        <v>4089</v>
      </c>
      <c r="K5" s="71">
        <v>4099</v>
      </c>
      <c r="L5" s="71">
        <v>4037</v>
      </c>
      <c r="M5" s="71">
        <v>3906</v>
      </c>
      <c r="N5" s="71">
        <v>3797</v>
      </c>
      <c r="O5" s="71">
        <v>3656</v>
      </c>
      <c r="P5" s="71">
        <v>3566</v>
      </c>
      <c r="Q5" s="71">
        <v>3622</v>
      </c>
      <c r="R5" s="71">
        <v>3957</v>
      </c>
      <c r="S5" s="71">
        <v>3666</v>
      </c>
      <c r="T5" s="92">
        <v>3536</v>
      </c>
      <c r="U5" s="92">
        <v>3492</v>
      </c>
      <c r="V5" s="7">
        <v>3682</v>
      </c>
      <c r="W5" s="7">
        <v>3566</v>
      </c>
      <c r="X5" s="92">
        <v>3605</v>
      </c>
      <c r="Y5" s="7">
        <v>3604</v>
      </c>
      <c r="Z5" s="7">
        <v>4175</v>
      </c>
    </row>
    <row r="6" ht="14.25" customHeight="1">
      <c r="A6" s="119" t="s">
        <v>1615</v>
      </c>
    </row>
    <row r="7" spans="1:26" ht="25.5">
      <c r="A7" s="31" t="s">
        <v>1616</v>
      </c>
      <c r="B7" s="7">
        <v>1677784</v>
      </c>
      <c r="C7" s="71">
        <v>1532618</v>
      </c>
      <c r="D7" s="71">
        <v>1315008</v>
      </c>
      <c r="E7" s="71">
        <v>1106250</v>
      </c>
      <c r="F7" s="71">
        <v>1061044</v>
      </c>
      <c r="G7" s="71">
        <v>990743</v>
      </c>
      <c r="H7" s="71">
        <v>934637</v>
      </c>
      <c r="I7" s="71">
        <v>855190</v>
      </c>
      <c r="J7" s="71">
        <v>872363</v>
      </c>
      <c r="K7" s="71">
        <v>887729</v>
      </c>
      <c r="L7" s="71">
        <v>885568</v>
      </c>
      <c r="M7" s="71">
        <v>870878</v>
      </c>
      <c r="N7" s="71">
        <v>858470</v>
      </c>
      <c r="O7" s="71">
        <v>839338</v>
      </c>
      <c r="P7" s="71">
        <v>813207</v>
      </c>
      <c r="Q7" s="71">
        <v>807066</v>
      </c>
      <c r="R7" s="71">
        <v>801135</v>
      </c>
      <c r="S7" s="71">
        <v>761252</v>
      </c>
      <c r="T7" s="92">
        <v>742433</v>
      </c>
      <c r="U7" s="92">
        <v>736540</v>
      </c>
      <c r="V7" s="7">
        <v>735273</v>
      </c>
      <c r="W7" s="92">
        <v>726318</v>
      </c>
      <c r="X7" s="92">
        <v>727029</v>
      </c>
      <c r="Y7" s="7">
        <v>732274</v>
      </c>
      <c r="Z7" s="7">
        <v>738857</v>
      </c>
    </row>
    <row r="8" spans="1:26" ht="12.75">
      <c r="A8" s="31" t="s">
        <v>1617</v>
      </c>
      <c r="B8" s="7">
        <v>1079088</v>
      </c>
      <c r="C8" s="71">
        <v>804043</v>
      </c>
      <c r="D8" s="71">
        <v>644881</v>
      </c>
      <c r="E8" s="71">
        <v>525319</v>
      </c>
      <c r="F8" s="71">
        <v>518690</v>
      </c>
      <c r="G8" s="71">
        <v>484796</v>
      </c>
      <c r="H8" s="71">
        <v>455108</v>
      </c>
      <c r="I8" s="71">
        <v>416958</v>
      </c>
      <c r="J8" s="71">
        <v>420212</v>
      </c>
      <c r="K8" s="71">
        <v>425954</v>
      </c>
      <c r="L8" s="71">
        <v>422176</v>
      </c>
      <c r="M8" s="71">
        <v>414676</v>
      </c>
      <c r="N8" s="71">
        <v>409775</v>
      </c>
      <c r="O8" s="71">
        <v>401425</v>
      </c>
      <c r="P8" s="71">
        <v>391121</v>
      </c>
      <c r="Q8" s="71">
        <v>388939</v>
      </c>
      <c r="R8" s="71">
        <v>392849</v>
      </c>
      <c r="S8" s="71">
        <v>375804</v>
      </c>
      <c r="T8" s="92">
        <v>369237</v>
      </c>
      <c r="U8" s="92">
        <v>368915</v>
      </c>
      <c r="V8" s="7">
        <v>374746</v>
      </c>
      <c r="W8" s="92">
        <v>372620</v>
      </c>
      <c r="X8" s="92">
        <v>369015</v>
      </c>
      <c r="Y8" s="7">
        <v>373905</v>
      </c>
      <c r="Z8" s="7">
        <v>379411</v>
      </c>
    </row>
    <row r="9" spans="1:26" ht="12.75">
      <c r="A9" s="49" t="s">
        <v>1618</v>
      </c>
      <c r="B9" s="7"/>
      <c r="C9" s="71"/>
      <c r="D9" s="71"/>
      <c r="E9" s="71"/>
      <c r="F9" s="71"/>
      <c r="G9" s="71"/>
      <c r="H9" s="71"/>
      <c r="I9" s="71"/>
      <c r="J9" s="71"/>
      <c r="K9" s="71"/>
      <c r="L9" s="71"/>
      <c r="M9" s="71"/>
      <c r="N9" s="71"/>
      <c r="O9" s="71"/>
      <c r="P9" s="71"/>
      <c r="Q9" s="71"/>
      <c r="R9" s="71"/>
      <c r="S9" s="71"/>
      <c r="T9" s="92"/>
      <c r="U9" s="92"/>
      <c r="V9" s="7"/>
      <c r="W9" s="7"/>
      <c r="X9" s="48"/>
      <c r="Y9" s="7"/>
      <c r="Z9" s="7"/>
    </row>
    <row r="10" spans="1:26" ht="12.75">
      <c r="A10" s="63" t="s">
        <v>1619</v>
      </c>
      <c r="B10" s="10"/>
      <c r="C10" s="71"/>
      <c r="D10" s="71"/>
      <c r="E10" s="71">
        <v>116391</v>
      </c>
      <c r="F10" s="71">
        <v>114335</v>
      </c>
      <c r="G10" s="71">
        <v>110295</v>
      </c>
      <c r="H10" s="71">
        <v>107800</v>
      </c>
      <c r="I10" s="71">
        <v>100269</v>
      </c>
      <c r="J10" s="71">
        <v>100458</v>
      </c>
      <c r="K10" s="71">
        <v>99834</v>
      </c>
      <c r="L10" s="71">
        <v>97615</v>
      </c>
      <c r="M10" s="92">
        <v>96887</v>
      </c>
      <c r="N10" s="71">
        <v>96328</v>
      </c>
      <c r="O10" s="71">
        <v>91698</v>
      </c>
      <c r="P10" s="71">
        <v>91570</v>
      </c>
      <c r="Q10" s="71">
        <v>89304</v>
      </c>
      <c r="R10" s="71">
        <v>94668</v>
      </c>
      <c r="S10" s="71">
        <v>91117</v>
      </c>
      <c r="T10" s="71">
        <v>89856</v>
      </c>
      <c r="U10" s="71">
        <v>89375</v>
      </c>
      <c r="V10" s="71">
        <v>89733</v>
      </c>
      <c r="W10" s="7">
        <v>88704</v>
      </c>
      <c r="X10" s="92">
        <v>85588</v>
      </c>
      <c r="Y10" s="7">
        <v>88370</v>
      </c>
      <c r="Z10" s="7">
        <v>86722</v>
      </c>
    </row>
    <row r="11" spans="1:26" ht="12.75">
      <c r="A11" s="63" t="s">
        <v>1620</v>
      </c>
      <c r="B11" s="10"/>
      <c r="C11" s="71"/>
      <c r="D11" s="71"/>
      <c r="E11" s="71">
        <v>345921</v>
      </c>
      <c r="F11" s="71">
        <v>342906</v>
      </c>
      <c r="G11" s="71">
        <v>317789</v>
      </c>
      <c r="H11" s="71">
        <v>292675</v>
      </c>
      <c r="I11" s="71">
        <v>265175</v>
      </c>
      <c r="J11" s="71">
        <v>268307</v>
      </c>
      <c r="K11" s="71">
        <v>274955</v>
      </c>
      <c r="L11" s="71">
        <v>273597</v>
      </c>
      <c r="M11" s="71">
        <v>266549</v>
      </c>
      <c r="N11" s="71">
        <v>256921</v>
      </c>
      <c r="O11" s="71">
        <v>258850</v>
      </c>
      <c r="P11" s="71">
        <v>249358</v>
      </c>
      <c r="Q11" s="71">
        <v>248201</v>
      </c>
      <c r="R11" s="71">
        <v>244475</v>
      </c>
      <c r="S11" s="71">
        <v>232463</v>
      </c>
      <c r="T11" s="71">
        <v>227403</v>
      </c>
      <c r="U11" s="71">
        <v>224641</v>
      </c>
      <c r="V11" s="71">
        <v>226492</v>
      </c>
      <c r="W11" s="7">
        <v>225118</v>
      </c>
      <c r="X11" s="92">
        <v>225082</v>
      </c>
      <c r="Y11" s="7">
        <v>226682</v>
      </c>
      <c r="Z11" s="7">
        <v>231809</v>
      </c>
    </row>
    <row r="12" spans="1:26" ht="12.75">
      <c r="A12" s="63" t="s">
        <v>1621</v>
      </c>
      <c r="B12" s="10"/>
      <c r="C12" s="71"/>
      <c r="D12" s="71"/>
      <c r="E12" s="71">
        <v>18866</v>
      </c>
      <c r="F12" s="71">
        <v>16781</v>
      </c>
      <c r="G12" s="71">
        <v>16256</v>
      </c>
      <c r="H12" s="71">
        <v>15456</v>
      </c>
      <c r="I12" s="71">
        <v>15944</v>
      </c>
      <c r="J12" s="71">
        <v>16230</v>
      </c>
      <c r="K12" s="92">
        <v>15539</v>
      </c>
      <c r="L12" s="71">
        <v>15669</v>
      </c>
      <c r="M12" s="92">
        <v>16849</v>
      </c>
      <c r="N12" s="71">
        <v>22039</v>
      </c>
      <c r="O12" s="71">
        <v>15907</v>
      </c>
      <c r="P12" s="92">
        <v>15672</v>
      </c>
      <c r="Q12" s="71">
        <v>15896</v>
      </c>
      <c r="R12" s="71">
        <v>16734</v>
      </c>
      <c r="S12" s="71">
        <v>16713</v>
      </c>
      <c r="T12" s="92">
        <v>16652</v>
      </c>
      <c r="U12" s="92">
        <v>16516</v>
      </c>
      <c r="V12" s="7">
        <v>16793</v>
      </c>
      <c r="W12" s="7">
        <v>16595</v>
      </c>
      <c r="X12" s="92">
        <v>16352</v>
      </c>
      <c r="Y12" s="7">
        <v>15714</v>
      </c>
      <c r="Z12" s="7">
        <v>15819</v>
      </c>
    </row>
    <row r="13" spans="1:26" ht="12.75">
      <c r="A13" s="63" t="s">
        <v>1622</v>
      </c>
      <c r="B13" s="10"/>
      <c r="C13" s="71"/>
      <c r="D13" s="71"/>
      <c r="E13" s="71">
        <v>18228</v>
      </c>
      <c r="F13" s="71">
        <v>18077</v>
      </c>
      <c r="G13" s="92">
        <v>16326</v>
      </c>
      <c r="H13" s="71">
        <v>15317</v>
      </c>
      <c r="I13" s="71">
        <v>13889</v>
      </c>
      <c r="J13" s="71">
        <v>13799</v>
      </c>
      <c r="K13" s="71">
        <v>14390</v>
      </c>
      <c r="L13" s="71">
        <v>14259</v>
      </c>
      <c r="M13" s="92">
        <v>14061</v>
      </c>
      <c r="N13" s="71">
        <v>13735</v>
      </c>
      <c r="O13" s="71">
        <v>14280</v>
      </c>
      <c r="P13" s="92">
        <v>13724</v>
      </c>
      <c r="Q13" s="71">
        <v>13447</v>
      </c>
      <c r="R13" s="71">
        <v>13743</v>
      </c>
      <c r="S13" s="71">
        <v>13622</v>
      </c>
      <c r="T13" s="92">
        <v>13217</v>
      </c>
      <c r="U13" s="92">
        <v>12734</v>
      </c>
      <c r="V13" s="7">
        <v>12933</v>
      </c>
      <c r="W13" s="7">
        <v>12288</v>
      </c>
      <c r="X13" s="92">
        <v>11869</v>
      </c>
      <c r="Y13" s="7">
        <v>11869</v>
      </c>
      <c r="Z13" s="7">
        <v>11296</v>
      </c>
    </row>
    <row r="14" spans="1:26" ht="12.75">
      <c r="A14" s="63" t="s">
        <v>1623</v>
      </c>
      <c r="B14" s="10"/>
      <c r="C14" s="71"/>
      <c r="D14" s="71"/>
      <c r="E14" s="71">
        <v>17917</v>
      </c>
      <c r="F14" s="71">
        <v>18049</v>
      </c>
      <c r="G14" s="71">
        <v>16033</v>
      </c>
      <c r="H14" s="71">
        <v>15527</v>
      </c>
      <c r="I14" s="71">
        <v>13777</v>
      </c>
      <c r="J14" s="71">
        <v>13534</v>
      </c>
      <c r="K14" s="71">
        <v>13259</v>
      </c>
      <c r="L14" s="71">
        <v>13159</v>
      </c>
      <c r="M14" s="92">
        <v>12571</v>
      </c>
      <c r="N14" s="71">
        <v>12565</v>
      </c>
      <c r="O14" s="71">
        <v>12467</v>
      </c>
      <c r="P14" s="92">
        <v>12497</v>
      </c>
      <c r="Q14" s="71">
        <v>13721</v>
      </c>
      <c r="R14" s="71">
        <v>13740</v>
      </c>
      <c r="S14" s="71">
        <v>13012</v>
      </c>
      <c r="T14" s="92">
        <v>13272</v>
      </c>
      <c r="U14" s="92">
        <v>14347</v>
      </c>
      <c r="V14" s="7">
        <v>16967</v>
      </c>
      <c r="W14" s="7">
        <v>17284</v>
      </c>
      <c r="X14" s="92">
        <v>18384</v>
      </c>
      <c r="Y14" s="7">
        <v>18705</v>
      </c>
      <c r="Z14" s="7">
        <v>20874</v>
      </c>
    </row>
    <row r="15" spans="1:26" ht="12.75">
      <c r="A15" s="63" t="s">
        <v>1624</v>
      </c>
      <c r="B15" s="10"/>
      <c r="C15" s="71"/>
      <c r="D15" s="71"/>
      <c r="E15" s="71">
        <v>7996</v>
      </c>
      <c r="F15" s="71">
        <v>8542</v>
      </c>
      <c r="G15" s="71">
        <v>8097</v>
      </c>
      <c r="H15" s="71">
        <v>8333</v>
      </c>
      <c r="I15" s="71">
        <v>7904</v>
      </c>
      <c r="J15" s="71">
        <v>7884</v>
      </c>
      <c r="K15" s="71">
        <v>7977</v>
      </c>
      <c r="L15" s="71">
        <v>7877</v>
      </c>
      <c r="M15" s="92">
        <v>7759</v>
      </c>
      <c r="N15" s="71">
        <v>8187</v>
      </c>
      <c r="O15" s="71">
        <v>8223</v>
      </c>
      <c r="P15" s="92">
        <v>8300</v>
      </c>
      <c r="Q15" s="71">
        <v>8370</v>
      </c>
      <c r="R15" s="71">
        <v>9489</v>
      </c>
      <c r="S15" s="71">
        <v>8877</v>
      </c>
      <c r="T15" s="92">
        <v>8837</v>
      </c>
      <c r="U15" s="92">
        <v>11302</v>
      </c>
      <c r="V15" s="7">
        <v>11828</v>
      </c>
      <c r="W15" s="7">
        <v>12631</v>
      </c>
      <c r="X15" s="92">
        <v>11740</v>
      </c>
      <c r="Y15" s="7">
        <v>12565</v>
      </c>
      <c r="Z15" s="7">
        <v>12891</v>
      </c>
    </row>
    <row r="16" spans="1:26" ht="12.75">
      <c r="A16" s="119" t="s">
        <v>1625</v>
      </c>
      <c r="B16" s="48"/>
      <c r="T16" s="10"/>
      <c r="U16" s="92"/>
      <c r="V16" s="7"/>
      <c r="W16" s="7"/>
      <c r="X16" s="48"/>
      <c r="Y16" s="158"/>
      <c r="Z16" s="48"/>
    </row>
    <row r="17" spans="1:26" ht="25.5" customHeight="1">
      <c r="A17" s="31" t="s">
        <v>1626</v>
      </c>
      <c r="B17" s="7">
        <v>1276</v>
      </c>
      <c r="C17" s="71">
        <v>1296</v>
      </c>
      <c r="D17" s="71">
        <v>1338</v>
      </c>
      <c r="E17" s="71">
        <v>1332</v>
      </c>
      <c r="F17" s="71">
        <v>1334</v>
      </c>
      <c r="G17" s="71">
        <v>1323</v>
      </c>
      <c r="H17" s="71">
        <v>1332</v>
      </c>
      <c r="I17" s="71">
        <v>1338</v>
      </c>
      <c r="J17" s="71">
        <v>1357</v>
      </c>
      <c r="K17" s="71">
        <v>1362</v>
      </c>
      <c r="L17" s="71">
        <v>1393</v>
      </c>
      <c r="M17" s="71">
        <v>1416</v>
      </c>
      <c r="N17" s="71">
        <v>1441</v>
      </c>
      <c r="O17" s="71">
        <v>1452</v>
      </c>
      <c r="P17" s="71">
        <v>1473</v>
      </c>
      <c r="Q17" s="71">
        <v>1493</v>
      </c>
      <c r="R17" s="71">
        <v>1490</v>
      </c>
      <c r="S17" s="71">
        <v>1529</v>
      </c>
      <c r="T17" s="92">
        <v>1547</v>
      </c>
      <c r="U17" s="92">
        <v>1568</v>
      </c>
      <c r="V17" s="7">
        <v>1570</v>
      </c>
      <c r="W17" s="7">
        <v>1575</v>
      </c>
      <c r="X17" s="92">
        <v>1557</v>
      </c>
      <c r="Y17" s="7">
        <v>1519</v>
      </c>
      <c r="Z17" s="7">
        <v>1446</v>
      </c>
    </row>
    <row r="18" spans="1:26" ht="12.75">
      <c r="A18" s="259" t="s">
        <v>1627</v>
      </c>
      <c r="B18" s="7">
        <v>59314</v>
      </c>
      <c r="C18" s="71">
        <v>51915</v>
      </c>
      <c r="D18" s="71">
        <v>50296</v>
      </c>
      <c r="E18" s="71">
        <v>53541</v>
      </c>
      <c r="F18" s="71">
        <v>62317</v>
      </c>
      <c r="G18" s="71">
        <v>74944</v>
      </c>
      <c r="H18" s="71">
        <v>88243</v>
      </c>
      <c r="I18" s="71">
        <v>98355</v>
      </c>
      <c r="J18" s="71">
        <v>107031</v>
      </c>
      <c r="K18" s="71">
        <v>117714</v>
      </c>
      <c r="L18" s="71">
        <v>128420</v>
      </c>
      <c r="M18" s="71">
        <v>136242</v>
      </c>
      <c r="N18" s="71">
        <v>140741</v>
      </c>
      <c r="O18" s="71">
        <v>142662</v>
      </c>
      <c r="P18" s="71">
        <v>142899</v>
      </c>
      <c r="Q18" s="71">
        <v>146111</v>
      </c>
      <c r="R18" s="71">
        <v>147719</v>
      </c>
      <c r="S18" s="71">
        <v>147674</v>
      </c>
      <c r="T18" s="92">
        <v>154470</v>
      </c>
      <c r="U18" s="92">
        <v>157437</v>
      </c>
      <c r="V18" s="7">
        <v>156279</v>
      </c>
      <c r="W18" s="7">
        <v>146754</v>
      </c>
      <c r="X18" s="92">
        <v>132002</v>
      </c>
      <c r="Y18" s="7">
        <v>119868</v>
      </c>
      <c r="Z18" s="7">
        <v>109936</v>
      </c>
    </row>
    <row r="19" spans="1:26" ht="27" customHeight="1">
      <c r="A19" s="31" t="s">
        <v>1628</v>
      </c>
      <c r="B19" s="7"/>
      <c r="C19" s="71">
        <v>13865</v>
      </c>
      <c r="D19" s="71">
        <v>16507</v>
      </c>
      <c r="E19" s="71">
        <v>19416</v>
      </c>
      <c r="F19" s="71">
        <v>24025</v>
      </c>
      <c r="G19" s="71">
        <v>29012</v>
      </c>
      <c r="H19" s="71">
        <v>32670</v>
      </c>
      <c r="I19" s="71">
        <v>34351</v>
      </c>
      <c r="J19" s="71">
        <v>37666</v>
      </c>
      <c r="K19" s="71">
        <v>43100</v>
      </c>
      <c r="L19" s="71">
        <v>45241</v>
      </c>
      <c r="M19" s="71">
        <v>46935</v>
      </c>
      <c r="N19" s="71">
        <v>47803</v>
      </c>
      <c r="O19" s="71">
        <v>47687</v>
      </c>
      <c r="P19" s="71">
        <v>46896</v>
      </c>
      <c r="Q19" s="71">
        <v>50462</v>
      </c>
      <c r="R19" s="71">
        <v>51633</v>
      </c>
      <c r="S19" s="71">
        <v>49638</v>
      </c>
      <c r="T19" s="92">
        <v>55540</v>
      </c>
      <c r="U19" s="92">
        <v>54558</v>
      </c>
      <c r="V19" s="7">
        <v>50582</v>
      </c>
      <c r="W19" s="7">
        <v>45556</v>
      </c>
      <c r="X19" s="92">
        <v>38971</v>
      </c>
      <c r="Y19" s="7">
        <v>32981</v>
      </c>
      <c r="Z19" s="7">
        <v>31647</v>
      </c>
    </row>
    <row r="20" spans="1:26" ht="25.5">
      <c r="A20" s="31" t="s">
        <v>1629</v>
      </c>
      <c r="B20" s="7">
        <v>16322</v>
      </c>
      <c r="C20" s="71">
        <v>14857</v>
      </c>
      <c r="D20" s="71">
        <v>13432</v>
      </c>
      <c r="E20" s="71">
        <v>12292</v>
      </c>
      <c r="F20" s="71">
        <v>11369</v>
      </c>
      <c r="G20" s="71">
        <v>11931</v>
      </c>
      <c r="H20" s="71">
        <v>14135</v>
      </c>
      <c r="I20" s="71">
        <v>17972</v>
      </c>
      <c r="J20" s="71">
        <v>21982</v>
      </c>
      <c r="K20" s="71">
        <v>24828</v>
      </c>
      <c r="L20" s="71">
        <v>25696</v>
      </c>
      <c r="M20" s="71">
        <v>28101</v>
      </c>
      <c r="N20" s="71">
        <v>30799</v>
      </c>
      <c r="O20" s="71">
        <v>32595</v>
      </c>
      <c r="P20" s="71">
        <v>33561</v>
      </c>
      <c r="Q20" s="71">
        <v>35530</v>
      </c>
      <c r="R20" s="71">
        <v>35747</v>
      </c>
      <c r="S20" s="71">
        <v>33670</v>
      </c>
      <c r="T20" s="92">
        <v>34235</v>
      </c>
      <c r="U20" s="92">
        <v>33763</v>
      </c>
      <c r="V20" s="7">
        <v>33082</v>
      </c>
      <c r="W20" s="7">
        <v>35162</v>
      </c>
      <c r="X20" s="92">
        <v>34733</v>
      </c>
      <c r="Y20" s="7">
        <v>28273</v>
      </c>
      <c r="Z20" s="7">
        <v>25826</v>
      </c>
    </row>
    <row r="21" spans="1:26" ht="25.5">
      <c r="A21" s="31" t="s">
        <v>1630</v>
      </c>
      <c r="B21" s="7">
        <v>3105</v>
      </c>
      <c r="C21" s="71">
        <v>3135</v>
      </c>
      <c r="D21" s="71">
        <v>3198</v>
      </c>
      <c r="E21" s="71">
        <v>2712</v>
      </c>
      <c r="F21" s="71">
        <v>2609</v>
      </c>
      <c r="G21" s="71">
        <v>2881</v>
      </c>
      <c r="H21" s="71">
        <v>3553</v>
      </c>
      <c r="I21" s="71">
        <v>4691</v>
      </c>
      <c r="J21" s="71">
        <v>5953</v>
      </c>
      <c r="K21" s="71">
        <v>7503</v>
      </c>
      <c r="L21" s="71">
        <v>6172</v>
      </c>
      <c r="M21" s="71">
        <v>7411</v>
      </c>
      <c r="N21" s="71">
        <v>8378</v>
      </c>
      <c r="O21" s="71">
        <v>10256</v>
      </c>
      <c r="P21" s="71">
        <v>10650</v>
      </c>
      <c r="Q21" s="71">
        <v>11893</v>
      </c>
      <c r="R21" s="71">
        <v>10970</v>
      </c>
      <c r="S21" s="71">
        <v>8831</v>
      </c>
      <c r="T21" s="92">
        <v>10770</v>
      </c>
      <c r="U21" s="92">
        <v>9611</v>
      </c>
      <c r="V21" s="7">
        <v>9635</v>
      </c>
      <c r="W21" s="7">
        <v>9195</v>
      </c>
      <c r="X21" s="92">
        <v>8979</v>
      </c>
      <c r="Y21" s="7">
        <v>5189</v>
      </c>
      <c r="Z21" s="7">
        <v>4651</v>
      </c>
    </row>
    <row r="22" spans="1:26" ht="25.5">
      <c r="A22" s="31" t="s">
        <v>1631</v>
      </c>
      <c r="B22" s="7">
        <v>312</v>
      </c>
      <c r="C22" s="71">
        <v>338</v>
      </c>
      <c r="D22" s="71">
        <v>452</v>
      </c>
      <c r="E22" s="71">
        <v>351</v>
      </c>
      <c r="F22" s="71">
        <v>384</v>
      </c>
      <c r="G22" s="71">
        <v>398</v>
      </c>
      <c r="H22" s="71">
        <v>422</v>
      </c>
      <c r="I22" s="71">
        <v>452</v>
      </c>
      <c r="J22" s="71">
        <v>476</v>
      </c>
      <c r="K22" s="71">
        <v>492</v>
      </c>
      <c r="L22" s="71">
        <v>510</v>
      </c>
      <c r="M22" s="71">
        <v>531</v>
      </c>
      <c r="N22" s="71">
        <v>543</v>
      </c>
      <c r="O22" s="71">
        <v>533</v>
      </c>
      <c r="P22" s="71">
        <v>535</v>
      </c>
      <c r="Q22" s="71">
        <v>548</v>
      </c>
      <c r="R22" s="71">
        <v>579</v>
      </c>
      <c r="S22" s="71">
        <v>593</v>
      </c>
      <c r="T22" s="92">
        <v>598</v>
      </c>
      <c r="U22" s="92">
        <v>602</v>
      </c>
      <c r="V22" s="7">
        <v>608</v>
      </c>
      <c r="W22" s="7">
        <v>597</v>
      </c>
      <c r="X22" s="92">
        <v>585</v>
      </c>
      <c r="Y22" s="7">
        <v>478</v>
      </c>
      <c r="Z22" s="7">
        <v>437</v>
      </c>
    </row>
    <row r="23" spans="1:26" ht="12.75">
      <c r="A23" s="31" t="s">
        <v>1632</v>
      </c>
      <c r="B23" s="7">
        <v>1834</v>
      </c>
      <c r="C23" s="71">
        <v>1644</v>
      </c>
      <c r="D23" s="71">
        <v>1687</v>
      </c>
      <c r="E23" s="71">
        <v>1850</v>
      </c>
      <c r="F23" s="71">
        <v>2190</v>
      </c>
      <c r="G23" s="71">
        <v>2554</v>
      </c>
      <c r="H23" s="71">
        <v>3182</v>
      </c>
      <c r="I23" s="71">
        <v>3684</v>
      </c>
      <c r="J23" s="71">
        <v>3993</v>
      </c>
      <c r="K23" s="71">
        <v>4213</v>
      </c>
      <c r="L23" s="71">
        <v>4462</v>
      </c>
      <c r="M23" s="71">
        <v>4546</v>
      </c>
      <c r="N23" s="71">
        <v>4567</v>
      </c>
      <c r="O23" s="71">
        <v>4466</v>
      </c>
      <c r="P23" s="71">
        <v>4282</v>
      </c>
      <c r="Q23" s="71">
        <v>4189</v>
      </c>
      <c r="R23" s="71">
        <v>4109</v>
      </c>
      <c r="S23" s="71">
        <v>4242</v>
      </c>
      <c r="T23" s="92">
        <v>4294</v>
      </c>
      <c r="U23" s="92">
        <v>4418</v>
      </c>
      <c r="V23" s="7">
        <v>4562</v>
      </c>
      <c r="W23" s="7">
        <v>4554</v>
      </c>
      <c r="X23" s="92">
        <v>4572</v>
      </c>
      <c r="Y23" s="7">
        <v>3204</v>
      </c>
      <c r="Z23" s="7">
        <v>2007</v>
      </c>
    </row>
    <row r="24" spans="1:26" ht="12.75">
      <c r="A24" s="31" t="s">
        <v>1633</v>
      </c>
      <c r="B24" s="7">
        <v>618</v>
      </c>
      <c r="C24" s="71">
        <v>540</v>
      </c>
      <c r="D24" s="71">
        <v>701</v>
      </c>
      <c r="E24" s="71">
        <v>740</v>
      </c>
      <c r="F24" s="71">
        <v>904</v>
      </c>
      <c r="G24" s="71">
        <v>1058</v>
      </c>
      <c r="H24" s="71">
        <v>1330</v>
      </c>
      <c r="I24" s="71">
        <v>1473</v>
      </c>
      <c r="J24" s="71">
        <v>1466</v>
      </c>
      <c r="K24" s="71">
        <v>1637</v>
      </c>
      <c r="L24" s="71">
        <v>1630</v>
      </c>
      <c r="M24" s="71">
        <v>1579</v>
      </c>
      <c r="N24" s="71">
        <v>1611</v>
      </c>
      <c r="O24" s="71">
        <v>1567</v>
      </c>
      <c r="P24" s="71">
        <v>1457</v>
      </c>
      <c r="Q24" s="71">
        <v>1499</v>
      </c>
      <c r="R24" s="71">
        <v>1520</v>
      </c>
      <c r="S24" s="71">
        <v>1517</v>
      </c>
      <c r="T24" s="92">
        <v>1569</v>
      </c>
      <c r="U24" s="92">
        <v>1650</v>
      </c>
      <c r="V24" s="7">
        <v>1696</v>
      </c>
      <c r="W24" s="7">
        <v>1632</v>
      </c>
      <c r="X24" s="92">
        <v>1582</v>
      </c>
      <c r="Y24" s="7">
        <v>166</v>
      </c>
      <c r="Z24" s="7">
        <v>419</v>
      </c>
    </row>
    <row r="25" spans="1:26" ht="15.75" customHeight="1">
      <c r="A25" s="31" t="s">
        <v>1634</v>
      </c>
      <c r="B25" s="7">
        <v>430</v>
      </c>
      <c r="C25" s="71">
        <v>617</v>
      </c>
      <c r="D25" s="71">
        <v>573</v>
      </c>
      <c r="E25" s="71">
        <v>464</v>
      </c>
      <c r="F25" s="71">
        <v>464</v>
      </c>
      <c r="G25" s="71">
        <v>574</v>
      </c>
      <c r="H25" s="71">
        <v>662</v>
      </c>
      <c r="I25" s="71">
        <v>821</v>
      </c>
      <c r="J25" s="71">
        <v>1033</v>
      </c>
      <c r="K25" s="71">
        <v>1251</v>
      </c>
      <c r="L25" s="71">
        <v>1257</v>
      </c>
      <c r="M25" s="71">
        <v>1267</v>
      </c>
      <c r="N25" s="71">
        <v>1385</v>
      </c>
      <c r="O25" s="71">
        <v>1451</v>
      </c>
      <c r="P25" s="71">
        <v>1417</v>
      </c>
      <c r="Q25" s="71">
        <v>1383</v>
      </c>
      <c r="R25" s="71">
        <v>1320</v>
      </c>
      <c r="S25" s="71">
        <v>1216</v>
      </c>
      <c r="T25" s="92">
        <v>1302</v>
      </c>
      <c r="U25" s="92">
        <v>1259</v>
      </c>
      <c r="V25" s="7">
        <v>1321</v>
      </c>
      <c r="W25" s="7">
        <v>1371</v>
      </c>
      <c r="X25" s="92">
        <v>1356</v>
      </c>
      <c r="Y25" s="7">
        <v>1359</v>
      </c>
      <c r="Z25" s="7">
        <v>1386</v>
      </c>
    </row>
    <row r="26" spans="1:26" ht="28.5" customHeight="1">
      <c r="A26" s="31" t="s">
        <v>1635</v>
      </c>
      <c r="B26" s="11">
        <v>154</v>
      </c>
      <c r="C26" s="11">
        <v>247</v>
      </c>
      <c r="D26" s="92">
        <v>194</v>
      </c>
      <c r="E26" s="92">
        <v>168</v>
      </c>
      <c r="F26" s="92">
        <v>137</v>
      </c>
      <c r="G26" s="71">
        <v>200</v>
      </c>
      <c r="H26" s="71">
        <v>226</v>
      </c>
      <c r="I26" s="71">
        <v>312</v>
      </c>
      <c r="J26" s="71">
        <v>356</v>
      </c>
      <c r="K26" s="71">
        <v>486</v>
      </c>
      <c r="L26" s="71">
        <v>397</v>
      </c>
      <c r="M26" s="71">
        <v>411</v>
      </c>
      <c r="N26" s="71">
        <v>414</v>
      </c>
      <c r="O26" s="71">
        <v>505</v>
      </c>
      <c r="P26" s="71">
        <v>516</v>
      </c>
      <c r="Q26" s="71">
        <v>450</v>
      </c>
      <c r="R26" s="71">
        <v>429</v>
      </c>
      <c r="S26" s="71">
        <v>297</v>
      </c>
      <c r="T26" s="92">
        <v>435</v>
      </c>
      <c r="U26" s="92">
        <v>336</v>
      </c>
      <c r="V26" s="7">
        <v>382</v>
      </c>
      <c r="W26" s="7">
        <v>394</v>
      </c>
      <c r="X26" s="92">
        <v>323</v>
      </c>
      <c r="Y26" s="7">
        <v>231</v>
      </c>
      <c r="Z26" s="7">
        <v>181</v>
      </c>
    </row>
    <row r="27" spans="1:22" ht="12.75">
      <c r="A27" s="302" t="s">
        <v>1636</v>
      </c>
      <c r="B27" s="48"/>
      <c r="C27" s="48"/>
      <c r="D27" s="48"/>
      <c r="E27" s="48"/>
      <c r="F27" s="48"/>
      <c r="G27" s="48"/>
      <c r="H27" s="48"/>
      <c r="I27" s="48"/>
      <c r="J27" s="48"/>
      <c r="K27" s="48"/>
      <c r="L27" s="48"/>
      <c r="M27" s="48"/>
      <c r="N27" s="48"/>
      <c r="O27" s="48"/>
      <c r="P27" s="48"/>
      <c r="Q27" s="48"/>
      <c r="R27" s="48"/>
      <c r="S27" s="48"/>
      <c r="T27" s="67"/>
      <c r="U27" s="92"/>
      <c r="V27" s="48"/>
    </row>
    <row r="28" spans="1:26" ht="42" customHeight="1">
      <c r="A28" s="31" t="s">
        <v>1637</v>
      </c>
      <c r="B28" s="67" t="s">
        <v>377</v>
      </c>
      <c r="C28" s="121">
        <v>95.3</v>
      </c>
      <c r="D28" s="121">
        <v>700</v>
      </c>
      <c r="E28" s="121">
        <v>2366.3</v>
      </c>
      <c r="F28" s="121">
        <v>4413.6</v>
      </c>
      <c r="G28" s="121">
        <v>5699.6</v>
      </c>
      <c r="H28" s="121">
        <v>8808.7</v>
      </c>
      <c r="I28" s="121">
        <v>6239.4</v>
      </c>
      <c r="J28" s="121">
        <v>11621.5</v>
      </c>
      <c r="K28" s="121">
        <v>17396.4</v>
      </c>
      <c r="L28" s="121">
        <v>23687.7</v>
      </c>
      <c r="M28" s="121">
        <v>31055.8</v>
      </c>
      <c r="N28" s="121">
        <v>41576.3</v>
      </c>
      <c r="O28" s="121">
        <v>47478.1</v>
      </c>
      <c r="P28" s="121">
        <v>76909.3</v>
      </c>
      <c r="Q28" s="121">
        <v>97363.2</v>
      </c>
      <c r="R28" s="121">
        <v>132703.4</v>
      </c>
      <c r="S28" s="121">
        <v>162115.9</v>
      </c>
      <c r="T28" s="90">
        <v>219057.6</v>
      </c>
      <c r="U28" s="90">
        <v>237644</v>
      </c>
      <c r="V28" s="7">
        <v>313899.3</v>
      </c>
      <c r="W28" s="7">
        <v>355920.1</v>
      </c>
      <c r="X28" s="90">
        <v>425301.7</v>
      </c>
      <c r="Y28" s="7">
        <v>437273.3</v>
      </c>
      <c r="Z28" s="7">
        <v>439392.8</v>
      </c>
    </row>
    <row r="29" spans="1:26" ht="28.5">
      <c r="A29" s="31" t="s">
        <v>1638</v>
      </c>
      <c r="B29" s="68"/>
      <c r="C29" s="303"/>
      <c r="D29" s="303"/>
      <c r="E29" s="303"/>
      <c r="F29" s="303"/>
      <c r="G29" s="303"/>
      <c r="H29" s="303"/>
      <c r="I29" s="303"/>
      <c r="J29" s="303"/>
      <c r="K29" s="121">
        <v>8219.3</v>
      </c>
      <c r="L29" s="121">
        <v>11666.6</v>
      </c>
      <c r="M29" s="121">
        <v>16301.5</v>
      </c>
      <c r="N29" s="121">
        <v>21073.3</v>
      </c>
      <c r="O29" s="121">
        <v>24850.3</v>
      </c>
      <c r="P29" s="121">
        <v>32025.1</v>
      </c>
      <c r="Q29" s="121">
        <v>42773.4</v>
      </c>
      <c r="R29" s="121">
        <v>54769.4</v>
      </c>
      <c r="S29" s="121">
        <v>69735.8</v>
      </c>
      <c r="T29" s="90">
        <v>83198.1</v>
      </c>
      <c r="U29" s="90">
        <v>82172</v>
      </c>
      <c r="V29" s="7">
        <v>91684.5</v>
      </c>
      <c r="W29" s="7">
        <v>86623.2</v>
      </c>
      <c r="X29" s="90">
        <v>112230.9</v>
      </c>
      <c r="Y29" s="7">
        <v>121599.5</v>
      </c>
      <c r="Z29" s="7">
        <v>120203.8</v>
      </c>
    </row>
    <row r="30" spans="1:26" ht="28.5">
      <c r="A30" s="31" t="s">
        <v>1639</v>
      </c>
      <c r="B30" s="68"/>
      <c r="C30" s="303"/>
      <c r="D30" s="303"/>
      <c r="E30" s="303"/>
      <c r="F30" s="303"/>
      <c r="G30" s="303"/>
      <c r="H30" s="303"/>
      <c r="I30" s="303"/>
      <c r="J30" s="303"/>
      <c r="K30" s="121">
        <v>9177.1</v>
      </c>
      <c r="L30" s="121">
        <v>12021.1</v>
      </c>
      <c r="M30" s="121">
        <v>14754.4</v>
      </c>
      <c r="N30" s="121">
        <v>20503</v>
      </c>
      <c r="O30" s="121">
        <v>22627.8</v>
      </c>
      <c r="P30" s="121">
        <v>44884.2</v>
      </c>
      <c r="Q30" s="121">
        <v>54589.8</v>
      </c>
      <c r="R30" s="121">
        <v>77934</v>
      </c>
      <c r="S30" s="121">
        <v>92380.1</v>
      </c>
      <c r="T30" s="90">
        <v>135859.5</v>
      </c>
      <c r="U30" s="90">
        <v>155472</v>
      </c>
      <c r="V30" s="7">
        <v>222214.8</v>
      </c>
      <c r="W30" s="7">
        <v>269296.9</v>
      </c>
      <c r="X30" s="90">
        <v>313070.8</v>
      </c>
      <c r="Y30" s="7">
        <v>315673.8</v>
      </c>
      <c r="Z30" s="7">
        <v>319188.9</v>
      </c>
    </row>
    <row r="31" spans="1:26" ht="38.25">
      <c r="A31" s="31" t="s">
        <v>1640</v>
      </c>
      <c r="B31" s="67" t="s">
        <v>377</v>
      </c>
      <c r="C31" s="121">
        <v>140.6</v>
      </c>
      <c r="D31" s="121">
        <v>1317.2</v>
      </c>
      <c r="E31" s="121">
        <v>5146.1</v>
      </c>
      <c r="F31" s="121">
        <v>12149.5</v>
      </c>
      <c r="G31" s="121">
        <v>19393.9</v>
      </c>
      <c r="H31" s="121">
        <v>24449.7</v>
      </c>
      <c r="I31" s="121">
        <v>25082.1</v>
      </c>
      <c r="J31" s="121">
        <v>48050.5</v>
      </c>
      <c r="K31" s="121">
        <v>76697.1</v>
      </c>
      <c r="L31" s="121">
        <v>105260.7</v>
      </c>
      <c r="M31" s="121">
        <v>135004.5</v>
      </c>
      <c r="N31" s="121">
        <v>169862.4</v>
      </c>
      <c r="O31" s="121">
        <v>196039.9</v>
      </c>
      <c r="P31" s="121">
        <v>230785.2</v>
      </c>
      <c r="Q31" s="121">
        <v>288805.2</v>
      </c>
      <c r="R31" s="121">
        <v>371080.3</v>
      </c>
      <c r="S31" s="121">
        <v>431073.2</v>
      </c>
      <c r="T31" s="90">
        <v>485834.3</v>
      </c>
      <c r="U31" s="90">
        <v>523377.2</v>
      </c>
      <c r="V31" s="7">
        <v>610426.7</v>
      </c>
      <c r="W31" s="90">
        <v>699869.8</v>
      </c>
      <c r="X31" s="90">
        <v>749797.6</v>
      </c>
      <c r="Y31" s="268" t="s">
        <v>1641</v>
      </c>
      <c r="Z31" s="23">
        <v>914669.0572</v>
      </c>
    </row>
    <row r="32" spans="1:26" ht="38.25">
      <c r="A32" s="31" t="s">
        <v>1642</v>
      </c>
      <c r="B32" s="68"/>
      <c r="C32" s="68"/>
      <c r="D32" s="68"/>
      <c r="E32" s="121">
        <v>4996.9</v>
      </c>
      <c r="F32" s="121">
        <v>11672.1</v>
      </c>
      <c r="G32" s="121">
        <v>18641.6</v>
      </c>
      <c r="H32" s="121">
        <v>23541.9</v>
      </c>
      <c r="I32" s="121">
        <v>24372.9</v>
      </c>
      <c r="J32" s="121">
        <v>46412.1</v>
      </c>
      <c r="K32" s="121">
        <v>73873.3</v>
      </c>
      <c r="L32" s="121">
        <v>100507.4</v>
      </c>
      <c r="M32" s="121">
        <v>128243.3</v>
      </c>
      <c r="N32" s="121">
        <v>161202.7</v>
      </c>
      <c r="O32" s="121">
        <v>187210.5</v>
      </c>
      <c r="P32" s="121">
        <v>221119.5</v>
      </c>
      <c r="Q32" s="121">
        <v>277784.8</v>
      </c>
      <c r="R32" s="121">
        <v>352917.7</v>
      </c>
      <c r="S32" s="121">
        <v>410865</v>
      </c>
      <c r="T32" s="90">
        <v>461006.2</v>
      </c>
      <c r="U32" s="90">
        <v>489450.8</v>
      </c>
      <c r="V32" s="7">
        <v>568386.7</v>
      </c>
      <c r="W32" s="7">
        <v>655061.7</v>
      </c>
      <c r="X32" s="90">
        <v>699948.9</v>
      </c>
      <c r="Y32" s="7">
        <v>795407.9</v>
      </c>
      <c r="Z32" s="23">
        <v>854288.0438</v>
      </c>
    </row>
    <row r="33" spans="1:26" ht="38.25">
      <c r="A33" s="31" t="s">
        <v>1643</v>
      </c>
      <c r="B33" s="68"/>
      <c r="C33" s="68"/>
      <c r="D33" s="68"/>
      <c r="E33" s="121">
        <v>149.2</v>
      </c>
      <c r="F33" s="121">
        <v>477.4</v>
      </c>
      <c r="G33" s="121">
        <v>752.3</v>
      </c>
      <c r="H33" s="121">
        <v>907.8</v>
      </c>
      <c r="I33" s="121">
        <v>709.1</v>
      </c>
      <c r="J33" s="121">
        <v>1638.4</v>
      </c>
      <c r="K33" s="121">
        <v>2823.8</v>
      </c>
      <c r="L33" s="121">
        <v>4753.3</v>
      </c>
      <c r="M33" s="121">
        <v>6761.2</v>
      </c>
      <c r="N33" s="121">
        <v>8659.7</v>
      </c>
      <c r="O33" s="121">
        <v>8829.4</v>
      </c>
      <c r="P33" s="121">
        <v>9665.6</v>
      </c>
      <c r="Q33" s="121">
        <v>11020.5</v>
      </c>
      <c r="R33" s="121">
        <v>18162.6</v>
      </c>
      <c r="S33" s="121">
        <v>20208.2</v>
      </c>
      <c r="T33" s="90">
        <v>24828.1</v>
      </c>
      <c r="U33" s="90">
        <v>33926.4</v>
      </c>
      <c r="V33" s="18">
        <v>42040</v>
      </c>
      <c r="W33" s="18">
        <v>44808</v>
      </c>
      <c r="X33" s="90">
        <v>49848.8</v>
      </c>
      <c r="Y33" s="7">
        <v>52119.1</v>
      </c>
      <c r="Z33" s="23">
        <v>60381.013399999996</v>
      </c>
    </row>
    <row r="34" spans="1:26" ht="38.25" customHeight="1">
      <c r="A34" s="422" t="s">
        <v>1832</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row>
    <row r="35" ht="15.75" customHeight="1">
      <c r="A35" s="304" t="s">
        <v>1644</v>
      </c>
    </row>
    <row r="36" spans="1:26" ht="15.75">
      <c r="A36" s="31" t="s">
        <v>1645</v>
      </c>
      <c r="B36" s="67"/>
      <c r="C36" s="67"/>
      <c r="D36" s="71">
        <v>32216</v>
      </c>
      <c r="E36" s="71">
        <v>23081</v>
      </c>
      <c r="F36" s="71">
        <v>22202</v>
      </c>
      <c r="G36" s="71">
        <v>23211</v>
      </c>
      <c r="H36" s="71">
        <v>19992</v>
      </c>
      <c r="I36" s="71">
        <v>21362</v>
      </c>
      <c r="J36" s="71">
        <v>24659</v>
      </c>
      <c r="K36" s="71">
        <v>28688</v>
      </c>
      <c r="L36" s="71">
        <v>29989</v>
      </c>
      <c r="M36" s="71">
        <v>29225</v>
      </c>
      <c r="N36" s="71">
        <v>30651</v>
      </c>
      <c r="O36" s="71">
        <v>30192</v>
      </c>
      <c r="P36" s="71">
        <v>32254</v>
      </c>
      <c r="Q36" s="71">
        <v>37691</v>
      </c>
      <c r="R36" s="71">
        <v>39439</v>
      </c>
      <c r="S36" s="71">
        <v>41849</v>
      </c>
      <c r="T36" s="92">
        <v>38564</v>
      </c>
      <c r="U36" s="92">
        <v>42500</v>
      </c>
      <c r="V36" s="7">
        <v>41414</v>
      </c>
      <c r="W36" s="7">
        <v>44211</v>
      </c>
      <c r="X36" s="92">
        <v>44914</v>
      </c>
      <c r="Y36" s="92">
        <v>40308</v>
      </c>
      <c r="Z36" s="7">
        <v>45517</v>
      </c>
    </row>
    <row r="37" spans="1:26" ht="15.75">
      <c r="A37" s="31" t="s">
        <v>1646</v>
      </c>
      <c r="B37" s="67"/>
      <c r="C37" s="67"/>
      <c r="D37" s="71">
        <v>27757</v>
      </c>
      <c r="E37" s="71">
        <v>40263</v>
      </c>
      <c r="F37" s="71">
        <v>31556</v>
      </c>
      <c r="G37" s="71">
        <v>33574</v>
      </c>
      <c r="H37" s="71">
        <v>45975</v>
      </c>
      <c r="I37" s="71">
        <v>23762</v>
      </c>
      <c r="J37" s="71">
        <v>19508</v>
      </c>
      <c r="K37" s="71">
        <v>17592</v>
      </c>
      <c r="L37" s="71">
        <v>16292</v>
      </c>
      <c r="M37" s="71">
        <v>18114</v>
      </c>
      <c r="N37" s="71">
        <v>24726</v>
      </c>
      <c r="O37" s="71">
        <v>23191</v>
      </c>
      <c r="P37" s="71">
        <v>23390</v>
      </c>
      <c r="Q37" s="71">
        <v>23299</v>
      </c>
      <c r="R37" s="71">
        <v>23028</v>
      </c>
      <c r="S37" s="71">
        <v>28808</v>
      </c>
      <c r="T37" s="92">
        <v>34824</v>
      </c>
      <c r="U37" s="92">
        <v>30322</v>
      </c>
      <c r="V37" s="7">
        <v>29999</v>
      </c>
      <c r="W37" s="7">
        <v>32880</v>
      </c>
      <c r="X37" s="92">
        <v>31638</v>
      </c>
      <c r="Y37" s="92">
        <v>33950</v>
      </c>
      <c r="Z37" s="7">
        <v>34706</v>
      </c>
    </row>
    <row r="38" spans="1:26" ht="15.75">
      <c r="A38" s="31" t="s">
        <v>1647</v>
      </c>
      <c r="B38" s="67"/>
      <c r="C38" s="67"/>
      <c r="D38" s="71">
        <v>44321</v>
      </c>
      <c r="E38" s="71">
        <v>60321</v>
      </c>
      <c r="F38" s="71">
        <v>76186</v>
      </c>
      <c r="G38" s="71">
        <v>109467</v>
      </c>
      <c r="H38" s="71">
        <v>155247</v>
      </c>
      <c r="I38" s="71">
        <v>173081</v>
      </c>
      <c r="J38" s="71">
        <v>191129</v>
      </c>
      <c r="K38" s="71">
        <v>144325</v>
      </c>
      <c r="L38" s="92">
        <v>149684</v>
      </c>
      <c r="M38" s="71">
        <v>102568</v>
      </c>
      <c r="N38" s="71">
        <v>106717</v>
      </c>
      <c r="O38" s="71">
        <v>108721</v>
      </c>
      <c r="P38" s="71">
        <v>123089</v>
      </c>
      <c r="Q38" s="71">
        <v>123882</v>
      </c>
      <c r="R38" s="71">
        <v>129910</v>
      </c>
      <c r="S38" s="71">
        <v>147067</v>
      </c>
      <c r="T38" s="92">
        <v>170264</v>
      </c>
      <c r="U38" s="92">
        <v>181904</v>
      </c>
      <c r="V38" s="7">
        <v>168558</v>
      </c>
      <c r="W38" s="7">
        <v>181515</v>
      </c>
      <c r="X38" s="92">
        <v>194248</v>
      </c>
      <c r="Y38" s="92">
        <v>208320</v>
      </c>
      <c r="Z38" s="7">
        <v>305119</v>
      </c>
    </row>
    <row r="39" spans="1:26" ht="31.5" customHeight="1">
      <c r="A39" s="5" t="s">
        <v>1648</v>
      </c>
      <c r="B39" s="68"/>
      <c r="C39" s="68"/>
      <c r="D39" s="68"/>
      <c r="E39" s="68"/>
      <c r="F39" s="68"/>
      <c r="G39" s="68"/>
      <c r="H39" s="71">
        <v>996</v>
      </c>
      <c r="I39" s="71">
        <v>736</v>
      </c>
      <c r="J39" s="71">
        <v>711</v>
      </c>
      <c r="K39" s="71">
        <v>688</v>
      </c>
      <c r="L39" s="71">
        <v>637</v>
      </c>
      <c r="M39" s="71">
        <v>727</v>
      </c>
      <c r="N39" s="71">
        <v>821</v>
      </c>
      <c r="O39" s="71">
        <v>676</v>
      </c>
      <c r="P39" s="71">
        <v>637</v>
      </c>
      <c r="Q39" s="71">
        <v>735</v>
      </c>
      <c r="R39" s="71">
        <v>780</v>
      </c>
      <c r="S39" s="71">
        <v>787</v>
      </c>
      <c r="T39" s="92">
        <v>789</v>
      </c>
      <c r="U39" s="92">
        <v>864</v>
      </c>
      <c r="V39" s="7">
        <v>1138</v>
      </c>
      <c r="W39" s="7">
        <v>1323</v>
      </c>
      <c r="X39" s="92">
        <v>1429</v>
      </c>
      <c r="Y39" s="305">
        <v>1409</v>
      </c>
      <c r="Z39" s="7">
        <v>1398</v>
      </c>
    </row>
    <row r="40" spans="1:26" ht="31.5" customHeight="1">
      <c r="A40" s="5" t="s">
        <v>1649</v>
      </c>
      <c r="B40" s="68"/>
      <c r="C40" s="68"/>
      <c r="D40" s="68"/>
      <c r="E40" s="68"/>
      <c r="F40" s="68"/>
      <c r="G40" s="68"/>
      <c r="H40" s="71">
        <v>55452</v>
      </c>
      <c r="I40" s="71">
        <v>58706</v>
      </c>
      <c r="J40" s="71">
        <v>62390</v>
      </c>
      <c r="K40" s="71">
        <v>70069</v>
      </c>
      <c r="L40" s="71">
        <v>80012</v>
      </c>
      <c r="M40" s="71">
        <v>93412</v>
      </c>
      <c r="N40" s="71">
        <v>107015</v>
      </c>
      <c r="O40" s="71">
        <v>119639</v>
      </c>
      <c r="P40" s="71">
        <v>140983</v>
      </c>
      <c r="Q40" s="71">
        <v>168311</v>
      </c>
      <c r="R40" s="71">
        <v>180324</v>
      </c>
      <c r="S40" s="71">
        <v>184374</v>
      </c>
      <c r="T40" s="92">
        <v>201586</v>
      </c>
      <c r="U40" s="92">
        <v>203330</v>
      </c>
      <c r="V40" s="7">
        <v>191650</v>
      </c>
      <c r="W40" s="7">
        <v>191372</v>
      </c>
      <c r="X40" s="92">
        <v>193830</v>
      </c>
      <c r="Y40" s="305">
        <v>204546</v>
      </c>
      <c r="Z40" s="7">
        <v>218018</v>
      </c>
    </row>
    <row r="41" spans="1:26" ht="25.5">
      <c r="A41" s="31" t="s">
        <v>1650</v>
      </c>
      <c r="K41" s="11">
        <v>1094</v>
      </c>
      <c r="L41" s="11">
        <v>1178</v>
      </c>
      <c r="M41" s="11">
        <v>1320</v>
      </c>
      <c r="N41" s="11">
        <v>1480</v>
      </c>
      <c r="O41" s="11">
        <v>1688</v>
      </c>
      <c r="P41" s="11">
        <v>1682</v>
      </c>
      <c r="Q41" s="11">
        <v>1900</v>
      </c>
      <c r="R41" s="11">
        <v>1825</v>
      </c>
      <c r="S41" s="11">
        <v>1863</v>
      </c>
      <c r="T41" s="11">
        <v>1766</v>
      </c>
      <c r="U41" s="11">
        <v>1867</v>
      </c>
      <c r="V41" s="11">
        <v>1670</v>
      </c>
      <c r="W41" s="11">
        <v>1810</v>
      </c>
      <c r="X41" s="11">
        <v>1914</v>
      </c>
      <c r="Y41" s="11">
        <v>2061</v>
      </c>
      <c r="Z41" s="11">
        <v>2236</v>
      </c>
    </row>
    <row r="42" spans="1:26" ht="25.5">
      <c r="A42" s="31" t="s">
        <v>1651</v>
      </c>
      <c r="K42" s="11">
        <v>566</v>
      </c>
      <c r="L42" s="11">
        <v>717</v>
      </c>
      <c r="M42" s="11">
        <v>800</v>
      </c>
      <c r="N42" s="11">
        <v>954</v>
      </c>
      <c r="O42" s="11">
        <v>1112</v>
      </c>
      <c r="P42" s="11">
        <v>1426</v>
      </c>
      <c r="Q42" s="11">
        <v>1675</v>
      </c>
      <c r="R42" s="11">
        <v>1524</v>
      </c>
      <c r="S42" s="11">
        <v>1733</v>
      </c>
      <c r="T42" s="11">
        <v>1649</v>
      </c>
      <c r="U42" s="11">
        <v>1943</v>
      </c>
      <c r="V42" s="11">
        <v>1979</v>
      </c>
      <c r="W42" s="11">
        <v>2330</v>
      </c>
      <c r="X42" s="11">
        <v>2637</v>
      </c>
      <c r="Y42" s="11">
        <v>2842</v>
      </c>
      <c r="Z42" s="11">
        <v>2986</v>
      </c>
    </row>
    <row r="43" spans="1:26" ht="30" customHeight="1">
      <c r="A43" s="31" t="s">
        <v>1652</v>
      </c>
      <c r="K43" s="11">
        <v>11926.9</v>
      </c>
      <c r="L43" s="11">
        <v>18887.2</v>
      </c>
      <c r="M43" s="23">
        <v>26431</v>
      </c>
      <c r="N43" s="23">
        <v>23631.6965</v>
      </c>
      <c r="O43" s="18">
        <v>31069.053600000003</v>
      </c>
      <c r="P43" s="18">
        <v>35919.4907</v>
      </c>
      <c r="Q43" s="18">
        <v>43067.2347</v>
      </c>
      <c r="R43" s="18">
        <v>53748.9622</v>
      </c>
      <c r="S43" s="18">
        <v>65052.9</v>
      </c>
      <c r="T43" s="23">
        <v>67100</v>
      </c>
      <c r="U43" s="11">
        <v>85473.7</v>
      </c>
      <c r="V43" s="11">
        <v>86433.3</v>
      </c>
      <c r="W43" s="23">
        <v>108232.2</v>
      </c>
      <c r="X43" s="23">
        <v>115710</v>
      </c>
      <c r="Y43" s="67" t="s">
        <v>230</v>
      </c>
      <c r="Z43" s="19" t="s">
        <v>230</v>
      </c>
    </row>
    <row r="44" spans="1:26" ht="24.75" customHeight="1">
      <c r="A44" s="31" t="s">
        <v>1653</v>
      </c>
      <c r="K44" s="23">
        <v>1071.9337</v>
      </c>
      <c r="L44" s="23">
        <v>1319.2142</v>
      </c>
      <c r="M44" s="23">
        <v>1548.5543</v>
      </c>
      <c r="N44" s="23">
        <v>1418.1834</v>
      </c>
      <c r="O44" s="18">
        <v>1617.4786000000001</v>
      </c>
      <c r="P44" s="18">
        <v>1800.3172</v>
      </c>
      <c r="Q44" s="18">
        <v>2097.3219</v>
      </c>
      <c r="R44" s="18">
        <v>2576.1641</v>
      </c>
      <c r="S44" s="18">
        <v>3034.5336</v>
      </c>
      <c r="T44" s="23">
        <v>3008.7774</v>
      </c>
      <c r="U44" s="23">
        <v>3781.4985</v>
      </c>
      <c r="V44" s="23">
        <v>3716.2732</v>
      </c>
      <c r="W44" s="23">
        <v>4503.574799999999</v>
      </c>
      <c r="X44" s="23">
        <v>4701.205400000001</v>
      </c>
      <c r="Y44" s="23">
        <v>8991.6407</v>
      </c>
      <c r="Z44" s="23">
        <v>13703.8027</v>
      </c>
    </row>
    <row r="45" spans="1:26" ht="29.25" customHeight="1">
      <c r="A45" s="31" t="s">
        <v>1833</v>
      </c>
      <c r="K45" s="23">
        <v>11854.330699999999</v>
      </c>
      <c r="L45" s="23">
        <v>33245.4485</v>
      </c>
      <c r="M45" s="18">
        <v>56759.850399999996</v>
      </c>
      <c r="N45" s="18">
        <v>40207.516899999995</v>
      </c>
      <c r="O45" s="18">
        <v>53933.3034</v>
      </c>
      <c r="P45" s="18">
        <v>65496.276</v>
      </c>
      <c r="Q45" s="18">
        <v>57542.2783</v>
      </c>
      <c r="R45" s="18">
        <v>65116.4885</v>
      </c>
      <c r="S45" s="18">
        <v>97886.7</v>
      </c>
      <c r="T45" s="11">
        <v>94018.7</v>
      </c>
      <c r="U45" s="11">
        <v>87187.1</v>
      </c>
      <c r="V45" s="11">
        <v>130420.5</v>
      </c>
      <c r="W45" s="23">
        <v>148393</v>
      </c>
      <c r="X45" s="23">
        <v>211539.7</v>
      </c>
      <c r="Y45" s="67" t="s">
        <v>230</v>
      </c>
      <c r="Z45" s="186" t="s">
        <v>230</v>
      </c>
    </row>
    <row r="46" spans="1:26" ht="25.5" customHeight="1">
      <c r="A46" s="31" t="s">
        <v>1654</v>
      </c>
      <c r="K46" s="23">
        <v>454.56370000000004</v>
      </c>
      <c r="L46" s="23">
        <v>1286.9073999999998</v>
      </c>
      <c r="M46" s="18">
        <v>1932.9482</v>
      </c>
      <c r="N46" s="18">
        <v>1449.3513</v>
      </c>
      <c r="O46" s="18">
        <v>1815.9688999999998</v>
      </c>
      <c r="P46" s="18">
        <v>2365.7783999999997</v>
      </c>
      <c r="Q46" s="18">
        <v>2077.4799</v>
      </c>
      <c r="R46" s="18">
        <v>2470.1258</v>
      </c>
      <c r="S46" s="18">
        <v>3753.2347999999997</v>
      </c>
      <c r="T46" s="23">
        <v>3427.2682</v>
      </c>
      <c r="U46" s="23">
        <v>3167.0522</v>
      </c>
      <c r="V46" s="23">
        <v>4709.2995</v>
      </c>
      <c r="W46" s="23">
        <v>5015.1184</v>
      </c>
      <c r="X46" s="23">
        <v>6876.9534</v>
      </c>
      <c r="Y46" s="23">
        <v>7724.621700000001</v>
      </c>
      <c r="Z46" s="23">
        <v>13496.6718</v>
      </c>
    </row>
    <row r="47" spans="1:26" ht="30" customHeight="1">
      <c r="A47" s="31" t="s">
        <v>1834</v>
      </c>
      <c r="K47" s="23">
        <v>5737.743</v>
      </c>
      <c r="L47" s="23">
        <v>7063.3644</v>
      </c>
      <c r="M47" s="18">
        <v>6617.9617</v>
      </c>
      <c r="N47" s="18">
        <v>7254.4987</v>
      </c>
      <c r="O47" s="18">
        <v>10937.8363</v>
      </c>
      <c r="P47" s="18">
        <v>11076.979</v>
      </c>
      <c r="Q47" s="18">
        <v>14370.347699999998</v>
      </c>
      <c r="R47" s="18">
        <v>15935.802800000001</v>
      </c>
      <c r="S47" s="18">
        <v>21673.8</v>
      </c>
      <c r="T47" s="11">
        <v>19264.3</v>
      </c>
      <c r="U47" s="11">
        <v>19066.1</v>
      </c>
      <c r="V47" s="11">
        <v>17413.2</v>
      </c>
      <c r="W47" s="23">
        <v>21243.7</v>
      </c>
      <c r="X47" s="23">
        <v>24633.3</v>
      </c>
      <c r="Y47" s="67" t="s">
        <v>230</v>
      </c>
      <c r="Z47" s="105" t="s">
        <v>230</v>
      </c>
    </row>
    <row r="48" spans="1:26" ht="28.5" customHeight="1">
      <c r="A48" s="31" t="s">
        <v>1655</v>
      </c>
      <c r="K48" s="23">
        <v>203.4935</v>
      </c>
      <c r="L48" s="23">
        <v>241.54170000000002</v>
      </c>
      <c r="M48" s="18">
        <v>211.4784</v>
      </c>
      <c r="N48" s="18">
        <v>237.4039</v>
      </c>
      <c r="O48" s="18">
        <v>383.9852</v>
      </c>
      <c r="P48" s="18">
        <v>389.3964</v>
      </c>
      <c r="Q48" s="18">
        <v>533.3859</v>
      </c>
      <c r="R48" s="18">
        <v>630.3915999999999</v>
      </c>
      <c r="S48" s="18">
        <v>833.1644</v>
      </c>
      <c r="T48" s="23">
        <v>618.1845</v>
      </c>
      <c r="U48" s="23">
        <v>627.8875</v>
      </c>
      <c r="V48" s="23">
        <v>584.6569000000001</v>
      </c>
      <c r="W48" s="23">
        <v>688.4699</v>
      </c>
      <c r="X48" s="23">
        <v>770.5848000000001</v>
      </c>
      <c r="Y48" s="23">
        <v>1279.2131000000002</v>
      </c>
      <c r="Z48" s="23">
        <v>1654.7</v>
      </c>
    </row>
    <row r="49" spans="1:26" ht="29.25" customHeight="1">
      <c r="A49" s="31" t="s">
        <v>1656</v>
      </c>
      <c r="K49" s="23">
        <v>5163.5082</v>
      </c>
      <c r="L49" s="23">
        <v>11632.5735</v>
      </c>
      <c r="M49" s="18">
        <v>18093.069199999998</v>
      </c>
      <c r="N49" s="18">
        <v>20236.0742</v>
      </c>
      <c r="O49" s="18">
        <v>23588.620600000002</v>
      </c>
      <c r="P49" s="18">
        <v>27178.531600000002</v>
      </c>
      <c r="Q49" s="18">
        <v>30939.9346</v>
      </c>
      <c r="R49" s="18">
        <v>35715.116</v>
      </c>
      <c r="S49" s="18">
        <v>55111.3</v>
      </c>
      <c r="T49" s="11">
        <v>49910.6</v>
      </c>
      <c r="U49" s="11">
        <v>42822.8</v>
      </c>
      <c r="V49" s="11">
        <v>56279.3</v>
      </c>
      <c r="W49" s="23">
        <v>63317</v>
      </c>
      <c r="X49" s="23">
        <v>78597.7</v>
      </c>
      <c r="Y49" s="67" t="s">
        <v>230</v>
      </c>
      <c r="Z49" s="22" t="s">
        <v>230</v>
      </c>
    </row>
    <row r="50" spans="1:26" ht="27.75" customHeight="1">
      <c r="A50" s="13" t="s">
        <v>1657</v>
      </c>
      <c r="K50" s="23">
        <v>182.908</v>
      </c>
      <c r="L50" s="23">
        <v>395.35</v>
      </c>
      <c r="M50" s="18">
        <v>572.4888000000001</v>
      </c>
      <c r="N50" s="18">
        <v>666.1141</v>
      </c>
      <c r="O50" s="18">
        <v>823.0301</v>
      </c>
      <c r="P50" s="18">
        <v>954.1992</v>
      </c>
      <c r="Q50" s="18">
        <v>1128.4258</v>
      </c>
      <c r="R50" s="18">
        <v>1426.3876</v>
      </c>
      <c r="S50" s="18">
        <v>2087.0674</v>
      </c>
      <c r="T50" s="23">
        <v>1619.0316</v>
      </c>
      <c r="U50" s="23">
        <v>1425.9833</v>
      </c>
      <c r="V50" s="23">
        <v>1862.5666</v>
      </c>
      <c r="W50" s="23">
        <v>2043.1879</v>
      </c>
      <c r="X50" s="23">
        <v>2463.6263</v>
      </c>
      <c r="Y50" s="23">
        <v>2455.8307</v>
      </c>
      <c r="Z50" s="23">
        <v>2205.4</v>
      </c>
    </row>
    <row r="51" spans="1:26" ht="23.25" customHeight="1">
      <c r="A51" s="423" t="s">
        <v>1835</v>
      </c>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row>
    <row r="52" spans="1:26" ht="18" customHeight="1">
      <c r="A52" s="423" t="s">
        <v>1658</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row>
    <row r="53" spans="1:26" ht="17.25" customHeight="1">
      <c r="A53" s="423" t="s">
        <v>1659</v>
      </c>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row>
    <row r="54" ht="29.25" customHeight="1">
      <c r="A54" s="91" t="s">
        <v>1660</v>
      </c>
    </row>
    <row r="55" spans="1:26" ht="63.75">
      <c r="A55" s="31" t="s">
        <v>1661</v>
      </c>
      <c r="B55" s="127"/>
      <c r="C55" s="127"/>
      <c r="D55" s="127"/>
      <c r="E55" s="127"/>
      <c r="F55" s="14">
        <v>5.5</v>
      </c>
      <c r="G55" s="14">
        <v>5.2</v>
      </c>
      <c r="H55" s="14">
        <v>4.7</v>
      </c>
      <c r="I55" s="90">
        <v>5</v>
      </c>
      <c r="J55" s="14">
        <v>6.2</v>
      </c>
      <c r="K55" s="151">
        <v>10.6</v>
      </c>
      <c r="L55" s="151">
        <v>9.6</v>
      </c>
      <c r="M55" s="151">
        <v>9.8</v>
      </c>
      <c r="N55" s="278">
        <v>10.3</v>
      </c>
      <c r="O55" s="278">
        <v>10.5</v>
      </c>
      <c r="P55" s="278">
        <v>9.3</v>
      </c>
      <c r="Q55" s="278">
        <v>9.4</v>
      </c>
      <c r="R55" s="278">
        <v>9.4</v>
      </c>
      <c r="S55" s="278">
        <v>9.6</v>
      </c>
      <c r="T55" s="90">
        <v>9.4</v>
      </c>
      <c r="U55" s="132">
        <v>9.3</v>
      </c>
      <c r="V55" s="7">
        <v>9.6</v>
      </c>
      <c r="W55" s="7">
        <v>9.9</v>
      </c>
      <c r="X55" s="90">
        <v>9.7</v>
      </c>
      <c r="Y55" s="7">
        <v>9.7</v>
      </c>
      <c r="Z55" s="7">
        <v>9.5</v>
      </c>
    </row>
    <row r="56" spans="1:26" ht="52.5" customHeight="1">
      <c r="A56" s="31" t="s">
        <v>1662</v>
      </c>
      <c r="B56" s="127"/>
      <c r="C56" s="127"/>
      <c r="D56" s="127"/>
      <c r="E56" s="127"/>
      <c r="F56" s="127"/>
      <c r="G56" s="127"/>
      <c r="H56" s="127"/>
      <c r="I56" s="14">
        <v>8.3</v>
      </c>
      <c r="J56" s="90">
        <v>5</v>
      </c>
      <c r="K56" s="151">
        <v>13.1</v>
      </c>
      <c r="L56" s="151">
        <v>13.4</v>
      </c>
      <c r="M56" s="151">
        <v>15.3</v>
      </c>
      <c r="N56" s="278">
        <v>15.1</v>
      </c>
      <c r="O56" s="278">
        <v>16</v>
      </c>
      <c r="P56" s="278">
        <v>15.8</v>
      </c>
      <c r="Q56" s="278">
        <v>13.7</v>
      </c>
      <c r="R56" s="278">
        <v>12.9</v>
      </c>
      <c r="S56" s="278">
        <v>12</v>
      </c>
      <c r="T56" s="90">
        <v>11.2</v>
      </c>
      <c r="U56" s="132">
        <v>11.9</v>
      </c>
      <c r="V56" s="7">
        <v>11.1</v>
      </c>
      <c r="W56" s="7">
        <v>11.7</v>
      </c>
      <c r="X56" s="90">
        <v>11.8</v>
      </c>
      <c r="Y56" s="7">
        <v>10.7</v>
      </c>
      <c r="Z56" s="7">
        <v>11.2</v>
      </c>
    </row>
    <row r="57" spans="1:26" ht="78.75" customHeight="1">
      <c r="A57" s="31" t="s">
        <v>1663</v>
      </c>
      <c r="B57" s="127"/>
      <c r="C57" s="127"/>
      <c r="D57" s="127"/>
      <c r="E57" s="127"/>
      <c r="F57" s="14">
        <v>0.9</v>
      </c>
      <c r="G57" s="14">
        <v>0.9</v>
      </c>
      <c r="H57" s="14">
        <v>0.8</v>
      </c>
      <c r="I57" s="14">
        <v>1.1</v>
      </c>
      <c r="J57" s="14">
        <v>1.1</v>
      </c>
      <c r="K57" s="151">
        <v>1.4</v>
      </c>
      <c r="L57" s="151">
        <v>1.4</v>
      </c>
      <c r="M57" s="151">
        <v>1.8</v>
      </c>
      <c r="N57" s="278">
        <v>1.6</v>
      </c>
      <c r="O57" s="278">
        <v>1.5</v>
      </c>
      <c r="P57" s="278">
        <v>1.2</v>
      </c>
      <c r="Q57" s="278">
        <v>1.4</v>
      </c>
      <c r="R57" s="278">
        <v>1.2</v>
      </c>
      <c r="S57" s="278">
        <v>1.4</v>
      </c>
      <c r="T57" s="90">
        <v>1.9</v>
      </c>
      <c r="U57" s="132">
        <v>1.5</v>
      </c>
      <c r="V57" s="7">
        <v>1.5</v>
      </c>
      <c r="W57" s="7">
        <v>1.8</v>
      </c>
      <c r="X57" s="90">
        <v>2.2</v>
      </c>
      <c r="Y57" s="7">
        <v>2.1</v>
      </c>
      <c r="Z57" s="7">
        <v>1.8</v>
      </c>
    </row>
    <row r="58" spans="1:26" ht="66.75">
      <c r="A58" s="31" t="s">
        <v>1664</v>
      </c>
      <c r="B58" s="127"/>
      <c r="C58" s="127"/>
      <c r="D58" s="127"/>
      <c r="E58" s="127"/>
      <c r="F58" s="127"/>
      <c r="G58" s="127"/>
      <c r="H58" s="127"/>
      <c r="I58" s="127"/>
      <c r="K58" s="278">
        <v>11</v>
      </c>
      <c r="L58" s="278">
        <v>4.4</v>
      </c>
      <c r="M58" s="151">
        <v>3.9</v>
      </c>
      <c r="N58" s="278">
        <v>6.3</v>
      </c>
      <c r="O58" s="278">
        <v>5.8</v>
      </c>
      <c r="P58" s="278">
        <v>3.5</v>
      </c>
      <c r="Q58" s="278">
        <v>2.7</v>
      </c>
      <c r="R58" s="278">
        <v>2.6</v>
      </c>
      <c r="S58" s="278">
        <v>2</v>
      </c>
      <c r="T58" s="90">
        <v>2.4</v>
      </c>
      <c r="U58" s="132">
        <v>2.8</v>
      </c>
      <c r="V58" s="7">
        <v>9.5</v>
      </c>
      <c r="W58" s="7">
        <v>4.6</v>
      </c>
      <c r="X58" s="90">
        <v>3</v>
      </c>
      <c r="Y58" s="7">
        <v>2.4</v>
      </c>
      <c r="Z58" s="18">
        <v>2.59</v>
      </c>
    </row>
    <row r="59" spans="1:26" ht="78" customHeight="1">
      <c r="A59" s="31" t="s">
        <v>1665</v>
      </c>
      <c r="B59" s="127"/>
      <c r="C59" s="127"/>
      <c r="D59" s="127"/>
      <c r="E59" s="127"/>
      <c r="F59" s="14">
        <v>39796.8</v>
      </c>
      <c r="G59" s="14">
        <v>35334.2</v>
      </c>
      <c r="H59" s="14">
        <v>54948.9</v>
      </c>
      <c r="I59" s="14">
        <v>45776.6</v>
      </c>
      <c r="J59" s="14">
        <v>84379.6</v>
      </c>
      <c r="K59" s="278">
        <v>154135</v>
      </c>
      <c r="L59" s="278">
        <v>181826.1</v>
      </c>
      <c r="M59" s="278">
        <v>206313.2</v>
      </c>
      <c r="N59" s="278">
        <v>312692</v>
      </c>
      <c r="O59" s="278">
        <v>433003.5</v>
      </c>
      <c r="P59" s="278">
        <v>545540</v>
      </c>
      <c r="Q59" s="278">
        <v>714024.6</v>
      </c>
      <c r="R59" s="278">
        <v>916131.6</v>
      </c>
      <c r="S59" s="278">
        <v>1046960</v>
      </c>
      <c r="T59" s="90">
        <v>877684.8</v>
      </c>
      <c r="U59" s="132">
        <v>1165747.6</v>
      </c>
      <c r="V59" s="18">
        <v>1847370.4</v>
      </c>
      <c r="W59" s="7">
        <v>2509604.4</v>
      </c>
      <c r="X59" s="90">
        <v>3072530.8</v>
      </c>
      <c r="Y59" s="7">
        <v>3037407.3</v>
      </c>
      <c r="Z59" s="18">
        <v>3258254.6203</v>
      </c>
    </row>
    <row r="60" spans="1:26" ht="21.75" customHeight="1">
      <c r="A60" s="423" t="s">
        <v>1836</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row>
    <row r="61" spans="1:26" ht="16.5" customHeight="1">
      <c r="A61" s="423" t="s">
        <v>1837</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row>
  </sheetData>
  <sheetProtection selectLockedCells="1" selectUnlockedCells="1"/>
  <mergeCells count="8">
    <mergeCell ref="A60:Z60"/>
    <mergeCell ref="A61:Z61"/>
    <mergeCell ref="A1:Z1"/>
    <mergeCell ref="A3:Z3"/>
    <mergeCell ref="A34:Z34"/>
    <mergeCell ref="A51:Z51"/>
    <mergeCell ref="A52:Z52"/>
    <mergeCell ref="A53:Z53"/>
  </mergeCells>
  <printOptions/>
  <pageMargins left="0.75" right="0.75" top="1" bottom="1"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R107"/>
  <sheetViews>
    <sheetView zoomScalePageLayoutView="0" workbookViewId="0" topLeftCell="A1">
      <pane xSplit="1" ySplit="3" topLeftCell="J4" activePane="bottomRight" state="frozen"/>
      <selection pane="topLeft" activeCell="A1" sqref="A1"/>
      <selection pane="topRight" activeCell="B1" sqref="B1"/>
      <selection pane="bottomLeft" activeCell="A97" sqref="A97"/>
      <selection pane="bottomRight" activeCell="A1" sqref="A1:Z1"/>
    </sheetView>
  </sheetViews>
  <sheetFormatPr defaultColWidth="9.00390625" defaultRowHeight="12.75"/>
  <cols>
    <col min="1" max="1" width="36.75390625" style="0" customWidth="1"/>
    <col min="2" max="4" width="9.25390625" style="0" customWidth="1"/>
    <col min="5" max="14" width="9.375" style="0" customWidth="1"/>
    <col min="15" max="15" width="10.625" style="0" customWidth="1"/>
    <col min="16" max="17" width="10.25390625" style="0" customWidth="1"/>
    <col min="18" max="18" width="10.375" style="0" customWidth="1"/>
    <col min="19" max="20" width="10.25390625" style="0" customWidth="1"/>
    <col min="21" max="21" width="10.75390625" style="0" customWidth="1"/>
    <col min="22" max="22" width="11.375" style="0" customWidth="1"/>
    <col min="23" max="23" width="11.125" style="0" customWidth="1"/>
    <col min="24" max="24" width="10.625" style="0" customWidth="1"/>
    <col min="25" max="25" width="12.625" style="0" customWidth="1"/>
    <col min="26" max="26" width="11.125" style="0" customWidth="1"/>
  </cols>
  <sheetData>
    <row r="1" spans="1:44" ht="12.75">
      <c r="A1" s="436" t="s">
        <v>204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230"/>
      <c r="AB1" s="230"/>
      <c r="AC1" s="230"/>
      <c r="AD1" s="230"/>
      <c r="AE1" s="230"/>
      <c r="AF1" s="230"/>
      <c r="AG1" s="230"/>
      <c r="AH1" s="230"/>
      <c r="AI1" s="230"/>
      <c r="AJ1" s="230"/>
      <c r="AK1" s="230"/>
      <c r="AL1" s="230"/>
      <c r="AM1" s="230"/>
      <c r="AN1" s="230"/>
      <c r="AO1" s="230"/>
      <c r="AP1" s="230"/>
      <c r="AQ1" s="230"/>
      <c r="AR1" s="230"/>
    </row>
    <row r="2" spans="1:26" ht="14.2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1666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2.75">
      <c r="A4" s="119" t="s">
        <v>1667</v>
      </c>
    </row>
    <row r="5" spans="1:26" ht="41.25">
      <c r="A5" s="31" t="s">
        <v>1668</v>
      </c>
      <c r="B5" s="7">
        <v>0.31</v>
      </c>
      <c r="C5" s="18">
        <v>5.327629</v>
      </c>
      <c r="D5" s="18">
        <v>49.730398</v>
      </c>
      <c r="E5" s="18">
        <v>172.379562</v>
      </c>
      <c r="F5" s="18">
        <v>437.006581</v>
      </c>
      <c r="G5" s="18">
        <v>558.532108</v>
      </c>
      <c r="H5" s="18">
        <v>711.619537</v>
      </c>
      <c r="I5" s="18">
        <v>686.807839</v>
      </c>
      <c r="J5" s="18">
        <v>1213.631119</v>
      </c>
      <c r="K5" s="18">
        <v>2097.692483</v>
      </c>
      <c r="L5" s="18">
        <v>2683.673957</v>
      </c>
      <c r="M5" s="18">
        <v>3519.227905</v>
      </c>
      <c r="N5" s="18">
        <v>4138.687204</v>
      </c>
      <c r="O5" s="18">
        <v>5429.886053</v>
      </c>
      <c r="P5" s="18">
        <v>8579.63742</v>
      </c>
      <c r="Q5" s="18">
        <v>10625.812014</v>
      </c>
      <c r="R5" s="18">
        <v>13368.262303</v>
      </c>
      <c r="S5" s="18">
        <v>16169.1</v>
      </c>
      <c r="T5" s="18">
        <v>13599.7</v>
      </c>
      <c r="U5" s="18">
        <v>16031.9</v>
      </c>
      <c r="V5" s="18">
        <v>20855.4</v>
      </c>
      <c r="W5" s="18">
        <v>23435.1</v>
      </c>
      <c r="X5" s="18">
        <v>24442.7</v>
      </c>
      <c r="Y5" s="18">
        <v>26766.1</v>
      </c>
      <c r="Z5" s="18">
        <v>26922</v>
      </c>
    </row>
    <row r="6" spans="1:26" ht="43.5" customHeight="1">
      <c r="A6" s="31" t="s">
        <v>1669</v>
      </c>
      <c r="B6" s="7">
        <v>0.35</v>
      </c>
      <c r="C6" s="18">
        <v>5.96952</v>
      </c>
      <c r="D6" s="18">
        <v>57.673995</v>
      </c>
      <c r="E6" s="18">
        <v>230.38496</v>
      </c>
      <c r="F6" s="18">
        <v>486.111811</v>
      </c>
      <c r="G6" s="18">
        <v>652.71978</v>
      </c>
      <c r="H6" s="18">
        <v>839.489012</v>
      </c>
      <c r="I6" s="18">
        <v>842.093366</v>
      </c>
      <c r="J6" s="18">
        <v>1258.011046</v>
      </c>
      <c r="K6" s="18">
        <v>1960.073713</v>
      </c>
      <c r="L6" s="18">
        <v>2419.4</v>
      </c>
      <c r="M6" s="18">
        <v>3422.263615</v>
      </c>
      <c r="N6" s="18">
        <v>3964.871972</v>
      </c>
      <c r="O6" s="18">
        <v>4669.654367</v>
      </c>
      <c r="P6" s="18">
        <v>6820.64498</v>
      </c>
      <c r="Q6" s="18">
        <v>8375.227658</v>
      </c>
      <c r="R6" s="18">
        <v>11378.578092</v>
      </c>
      <c r="S6" s="18">
        <v>14157</v>
      </c>
      <c r="T6" s="18">
        <v>16048.3</v>
      </c>
      <c r="U6" s="18">
        <v>17616.7</v>
      </c>
      <c r="V6" s="18">
        <v>19994.6</v>
      </c>
      <c r="W6" s="18">
        <v>23174.7</v>
      </c>
      <c r="X6" s="18">
        <v>25290.9</v>
      </c>
      <c r="Y6" s="18">
        <v>27611.7</v>
      </c>
      <c r="Z6" s="18">
        <v>29741.5</v>
      </c>
    </row>
    <row r="7" spans="1:26" ht="41.25">
      <c r="A7" s="31" t="s">
        <v>1670</v>
      </c>
      <c r="B7" s="7">
        <v>-0.04</v>
      </c>
      <c r="C7" s="18">
        <v>-0.641891</v>
      </c>
      <c r="D7" s="18">
        <v>-7.943597</v>
      </c>
      <c r="E7" s="18">
        <v>-65.494053</v>
      </c>
      <c r="F7" s="18">
        <v>-49.10523</v>
      </c>
      <c r="G7" s="18">
        <v>-94.187672</v>
      </c>
      <c r="H7" s="18">
        <v>-127.869475</v>
      </c>
      <c r="I7" s="18">
        <v>-155.285527</v>
      </c>
      <c r="J7" s="18">
        <v>-44.379927</v>
      </c>
      <c r="K7" s="18">
        <v>137.61877</v>
      </c>
      <c r="L7" s="18">
        <v>264.324045</v>
      </c>
      <c r="M7" s="18">
        <v>96.96429</v>
      </c>
      <c r="N7" s="18">
        <v>173.815232</v>
      </c>
      <c r="O7" s="18">
        <v>760.231686</v>
      </c>
      <c r="P7" s="18">
        <v>1758.99244</v>
      </c>
      <c r="Q7" s="18">
        <v>2250.584356</v>
      </c>
      <c r="R7" s="18">
        <v>1989.684211</v>
      </c>
      <c r="S7" s="18">
        <v>2012.072095</v>
      </c>
      <c r="T7" s="18">
        <v>-2448.6</v>
      </c>
      <c r="U7" s="18">
        <v>-1584.7</v>
      </c>
      <c r="V7" s="18">
        <v>860.7</v>
      </c>
      <c r="W7" s="18">
        <v>260.4</v>
      </c>
      <c r="X7" s="18">
        <v>-848.2</v>
      </c>
      <c r="Y7" s="18">
        <v>-845.6</v>
      </c>
      <c r="Z7" s="18">
        <v>-2819.5</v>
      </c>
    </row>
    <row r="8" spans="1:26" ht="41.25">
      <c r="A8" s="31" t="s">
        <v>1671</v>
      </c>
      <c r="C8" s="18"/>
      <c r="D8" s="18"/>
      <c r="E8" s="18"/>
      <c r="F8" s="18">
        <v>43.141457</v>
      </c>
      <c r="G8" s="18">
        <v>74.312932</v>
      </c>
      <c r="H8" s="18">
        <v>93.135974</v>
      </c>
      <c r="I8" s="18">
        <v>146.318913</v>
      </c>
      <c r="J8" s="18">
        <v>51.398523</v>
      </c>
      <c r="K8" s="18">
        <v>-102.89853</v>
      </c>
      <c r="L8" s="18">
        <v>-272.075437</v>
      </c>
      <c r="M8" s="18">
        <v>-150.534277</v>
      </c>
      <c r="N8" s="18">
        <v>-227.6449</v>
      </c>
      <c r="O8" s="18">
        <v>-730.006314</v>
      </c>
      <c r="P8" s="18">
        <v>-1612.88128</v>
      </c>
      <c r="Q8" s="18">
        <v>-1994.085105</v>
      </c>
      <c r="R8" s="18">
        <v>-1794.557952</v>
      </c>
      <c r="S8" s="18">
        <v>-1705.052386</v>
      </c>
      <c r="T8" s="18">
        <v>2322.3</v>
      </c>
      <c r="U8" s="18">
        <v>1812</v>
      </c>
      <c r="V8" s="18">
        <v>-442</v>
      </c>
      <c r="W8" s="18">
        <v>39.4</v>
      </c>
      <c r="X8" s="18">
        <v>323</v>
      </c>
      <c r="Y8" s="18">
        <v>334.7</v>
      </c>
      <c r="Z8" s="18">
        <v>1961</v>
      </c>
    </row>
    <row r="9" spans="1:26" ht="28.5">
      <c r="A9" s="17" t="s">
        <v>1672</v>
      </c>
      <c r="C9" s="10"/>
      <c r="D9" s="18">
        <v>114.4</v>
      </c>
      <c r="E9" s="18">
        <v>122.8</v>
      </c>
      <c r="F9" s="18">
        <v>124.5</v>
      </c>
      <c r="G9" s="18">
        <v>138.4</v>
      </c>
      <c r="H9" s="18">
        <v>149.7</v>
      </c>
      <c r="I9" s="18">
        <v>154.4</v>
      </c>
      <c r="J9" s="18">
        <v>145.5</v>
      </c>
      <c r="K9" s="18">
        <v>126.6</v>
      </c>
      <c r="L9" s="18">
        <v>110.4</v>
      </c>
      <c r="M9" s="18">
        <v>103.3</v>
      </c>
      <c r="N9" s="18">
        <v>103.2</v>
      </c>
      <c r="O9" s="18">
        <v>100.7</v>
      </c>
      <c r="P9" s="32">
        <v>71.1</v>
      </c>
      <c r="Q9" s="32">
        <v>44.7</v>
      </c>
      <c r="R9" s="32">
        <v>37.4</v>
      </c>
      <c r="S9" s="32">
        <v>29.5</v>
      </c>
      <c r="T9" s="23">
        <v>31.3</v>
      </c>
      <c r="U9" s="23">
        <v>34.6</v>
      </c>
      <c r="V9" s="23">
        <v>34.7</v>
      </c>
      <c r="W9" s="23">
        <v>54.4</v>
      </c>
      <c r="X9" s="18">
        <v>61.7</v>
      </c>
      <c r="Y9" s="18">
        <v>41.6</v>
      </c>
      <c r="Z9" s="18">
        <v>30.6</v>
      </c>
    </row>
    <row r="10" spans="1:26" ht="58.5" customHeight="1">
      <c r="A10" s="31" t="s">
        <v>1673</v>
      </c>
      <c r="C10" s="7"/>
      <c r="D10" s="7"/>
      <c r="E10" s="7"/>
      <c r="F10" s="18">
        <v>15.1</v>
      </c>
      <c r="G10" s="18">
        <v>56.8</v>
      </c>
      <c r="H10" s="18">
        <v>128.2</v>
      </c>
      <c r="I10" s="18">
        <v>181.8</v>
      </c>
      <c r="J10" s="18">
        <v>259</v>
      </c>
      <c r="K10" s="18">
        <v>371.6</v>
      </c>
      <c r="L10" s="18">
        <v>461.7</v>
      </c>
      <c r="M10" s="18">
        <v>475</v>
      </c>
      <c r="N10" s="18">
        <v>520.5</v>
      </c>
      <c r="O10" s="18">
        <v>522.4</v>
      </c>
      <c r="P10" s="18">
        <v>892</v>
      </c>
      <c r="Q10" s="18">
        <v>754.2</v>
      </c>
      <c r="R10" s="18">
        <v>757.5</v>
      </c>
      <c r="S10" s="18">
        <v>574.9</v>
      </c>
      <c r="T10" s="27">
        <v>559.1</v>
      </c>
      <c r="U10" s="18">
        <v>699</v>
      </c>
      <c r="V10" s="18">
        <v>704.5</v>
      </c>
      <c r="W10" s="23">
        <v>675.3</v>
      </c>
      <c r="X10" s="23">
        <v>728.2</v>
      </c>
      <c r="Y10" s="18">
        <v>770.3</v>
      </c>
      <c r="Z10" s="18">
        <v>802.7</v>
      </c>
    </row>
    <row r="11" spans="1:26" ht="41.25">
      <c r="A11" s="31" t="s">
        <v>1674</v>
      </c>
      <c r="C11" s="18">
        <v>1.3</v>
      </c>
      <c r="D11" s="18">
        <v>10.6</v>
      </c>
      <c r="E11" s="18">
        <v>38.3</v>
      </c>
      <c r="F11" s="18">
        <v>88.3</v>
      </c>
      <c r="G11" s="18">
        <v>131.7</v>
      </c>
      <c r="H11" s="18">
        <v>178.3</v>
      </c>
      <c r="I11" s="18">
        <v>166.7</v>
      </c>
      <c r="J11" s="18">
        <v>276.5</v>
      </c>
      <c r="K11" s="18">
        <v>431.3</v>
      </c>
      <c r="L11" s="18">
        <v>532.1</v>
      </c>
      <c r="M11" s="18">
        <v>699.9</v>
      </c>
      <c r="N11" s="18">
        <v>843.1</v>
      </c>
      <c r="O11" s="18">
        <v>1015.8</v>
      </c>
      <c r="P11" s="18">
        <v>1349.6</v>
      </c>
      <c r="Q11" s="18">
        <v>1637.6</v>
      </c>
      <c r="R11" s="18">
        <v>1946.8</v>
      </c>
      <c r="S11" s="18">
        <v>2730.2</v>
      </c>
      <c r="T11" s="27">
        <v>3222.6</v>
      </c>
      <c r="U11" s="18">
        <v>4610.1</v>
      </c>
      <c r="V11" s="18">
        <v>5255.6</v>
      </c>
      <c r="W11" s="23">
        <v>5890.4</v>
      </c>
      <c r="X11" s="23">
        <v>6388.4</v>
      </c>
      <c r="Y11" s="18">
        <v>6159.1</v>
      </c>
      <c r="Z11" s="18">
        <v>7126.6</v>
      </c>
    </row>
    <row r="12" spans="1:26" ht="41.25">
      <c r="A12" s="31" t="s">
        <v>1675</v>
      </c>
      <c r="C12" s="18">
        <v>0.9</v>
      </c>
      <c r="D12" s="18">
        <v>10.4</v>
      </c>
      <c r="E12" s="18">
        <v>37.3</v>
      </c>
      <c r="F12" s="18">
        <v>88.7</v>
      </c>
      <c r="G12" s="18">
        <v>129.6</v>
      </c>
      <c r="H12" s="18">
        <v>176.6</v>
      </c>
      <c r="I12" s="18">
        <v>167</v>
      </c>
      <c r="J12" s="18">
        <v>271.4</v>
      </c>
      <c r="K12" s="18">
        <v>341.1</v>
      </c>
      <c r="L12" s="18">
        <v>514.8</v>
      </c>
      <c r="M12" s="18">
        <v>789.6</v>
      </c>
      <c r="N12" s="18">
        <v>804.1</v>
      </c>
      <c r="O12" s="18">
        <v>967.5</v>
      </c>
      <c r="P12" s="18">
        <v>1299.1</v>
      </c>
      <c r="Q12" s="18">
        <v>1537.3</v>
      </c>
      <c r="R12" s="18">
        <v>1786.5</v>
      </c>
      <c r="S12" s="18">
        <v>2357.8</v>
      </c>
      <c r="T12" s="27">
        <v>3008.7</v>
      </c>
      <c r="U12" s="18">
        <v>4249.2</v>
      </c>
      <c r="V12" s="18">
        <v>4922.1</v>
      </c>
      <c r="W12" s="23">
        <v>5451.2</v>
      </c>
      <c r="X12" s="23">
        <v>6378.5</v>
      </c>
      <c r="Y12" s="18">
        <v>6190.1</v>
      </c>
      <c r="Z12" s="18">
        <v>7670.3</v>
      </c>
    </row>
    <row r="13" spans="1:26" ht="42.75" customHeight="1">
      <c r="A13" s="31" t="s">
        <v>1676</v>
      </c>
      <c r="C13" s="18">
        <v>0.2</v>
      </c>
      <c r="D13" s="18">
        <v>2</v>
      </c>
      <c r="E13" s="18">
        <v>7.5</v>
      </c>
      <c r="F13" s="18">
        <v>17.6</v>
      </c>
      <c r="G13" s="18">
        <v>27.1</v>
      </c>
      <c r="H13" s="18">
        <v>31.5</v>
      </c>
      <c r="I13" s="18">
        <v>32.5</v>
      </c>
      <c r="J13" s="18">
        <v>51.9</v>
      </c>
      <c r="K13" s="18">
        <v>86.6</v>
      </c>
      <c r="L13" s="18">
        <v>89</v>
      </c>
      <c r="M13" s="18">
        <v>116.4</v>
      </c>
      <c r="N13" s="18">
        <v>137.2</v>
      </c>
      <c r="O13" s="18">
        <v>159.3</v>
      </c>
      <c r="P13" s="18">
        <v>186.7</v>
      </c>
      <c r="Q13" s="18">
        <v>218.9</v>
      </c>
      <c r="R13" s="18">
        <v>295.4</v>
      </c>
      <c r="S13" s="18">
        <v>360.5</v>
      </c>
      <c r="T13" s="88">
        <v>440</v>
      </c>
      <c r="U13" s="18">
        <v>463.8</v>
      </c>
      <c r="V13" s="18">
        <v>558.6</v>
      </c>
      <c r="W13" s="23">
        <v>630.8</v>
      </c>
      <c r="X13" s="23">
        <v>603.5</v>
      </c>
      <c r="Y13" s="18">
        <v>569.8</v>
      </c>
      <c r="Z13" s="18">
        <v>541.3</v>
      </c>
    </row>
    <row r="14" spans="1:26" ht="40.5" customHeight="1">
      <c r="A14" s="31" t="s">
        <v>1677</v>
      </c>
      <c r="C14" s="277">
        <v>0.15</v>
      </c>
      <c r="D14" s="18">
        <v>1.6</v>
      </c>
      <c r="E14" s="18">
        <v>6.6</v>
      </c>
      <c r="F14" s="18">
        <v>17.5</v>
      </c>
      <c r="G14" s="18">
        <v>26.8</v>
      </c>
      <c r="H14" s="18">
        <v>30.4</v>
      </c>
      <c r="I14" s="18">
        <v>31.1</v>
      </c>
      <c r="J14" s="18">
        <v>43.9</v>
      </c>
      <c r="K14" s="18">
        <v>70</v>
      </c>
      <c r="L14" s="18">
        <v>93.7</v>
      </c>
      <c r="M14" s="18">
        <v>125.6</v>
      </c>
      <c r="N14" s="18">
        <v>136.2</v>
      </c>
      <c r="O14" s="18">
        <v>140.6</v>
      </c>
      <c r="P14" s="18">
        <v>165.3</v>
      </c>
      <c r="Q14" s="18">
        <v>208.2</v>
      </c>
      <c r="R14" s="18">
        <v>303.1</v>
      </c>
      <c r="S14" s="18">
        <v>379.4</v>
      </c>
      <c r="T14" s="88">
        <v>448.5</v>
      </c>
      <c r="U14" s="18">
        <v>491.2</v>
      </c>
      <c r="V14" s="18">
        <v>497.6</v>
      </c>
      <c r="W14" s="23">
        <v>531.2</v>
      </c>
      <c r="X14" s="23">
        <v>566.2</v>
      </c>
      <c r="Y14" s="18">
        <v>546.2</v>
      </c>
      <c r="Z14" s="18">
        <v>612.1</v>
      </c>
    </row>
    <row r="15" spans="1:26" ht="41.25">
      <c r="A15" s="31" t="s">
        <v>1678</v>
      </c>
      <c r="C15" s="286"/>
      <c r="D15" s="18">
        <v>0.05</v>
      </c>
      <c r="E15" s="18">
        <v>0.3</v>
      </c>
      <c r="F15" s="18">
        <v>0.5</v>
      </c>
      <c r="G15" s="18">
        <v>0.8</v>
      </c>
      <c r="H15" s="18">
        <v>1.1</v>
      </c>
      <c r="I15" s="18">
        <v>1.3</v>
      </c>
      <c r="J15" s="18">
        <v>2</v>
      </c>
      <c r="K15" s="18">
        <v>2.9</v>
      </c>
      <c r="L15" s="18">
        <v>4</v>
      </c>
      <c r="M15" s="18">
        <v>5.1</v>
      </c>
      <c r="N15" s="18">
        <v>5.8</v>
      </c>
      <c r="O15" s="18">
        <v>6.8</v>
      </c>
      <c r="P15" s="18">
        <v>83</v>
      </c>
      <c r="Q15" s="18">
        <v>125.5</v>
      </c>
      <c r="R15" s="18">
        <v>157.8</v>
      </c>
      <c r="S15" s="18">
        <v>162.6</v>
      </c>
      <c r="T15" s="88">
        <v>126.6</v>
      </c>
      <c r="U15" s="18">
        <v>101.8</v>
      </c>
      <c r="V15" s="18">
        <v>348.4</v>
      </c>
      <c r="W15" s="23">
        <v>966.5</v>
      </c>
      <c r="X15" s="23">
        <v>1101.4</v>
      </c>
      <c r="Y15" s="18">
        <v>1250.5</v>
      </c>
      <c r="Z15" s="18">
        <v>1573.5</v>
      </c>
    </row>
    <row r="16" spans="1:26" ht="40.5" customHeight="1">
      <c r="A16" s="31" t="s">
        <v>1679</v>
      </c>
      <c r="C16" s="286"/>
      <c r="D16" s="18">
        <v>0.03</v>
      </c>
      <c r="E16" s="18">
        <v>0.3</v>
      </c>
      <c r="F16" s="18">
        <v>0.5</v>
      </c>
      <c r="G16" s="18">
        <v>0.8</v>
      </c>
      <c r="H16" s="18">
        <v>1.1</v>
      </c>
      <c r="I16" s="18">
        <v>1.3</v>
      </c>
      <c r="J16" s="18">
        <v>2</v>
      </c>
      <c r="K16" s="18">
        <v>2.9</v>
      </c>
      <c r="L16" s="18">
        <v>4</v>
      </c>
      <c r="M16" s="18">
        <v>5.1</v>
      </c>
      <c r="N16" s="18">
        <v>5.8</v>
      </c>
      <c r="O16" s="18">
        <v>6.8</v>
      </c>
      <c r="P16" s="18">
        <v>71.5</v>
      </c>
      <c r="Q16" s="18">
        <v>119.4</v>
      </c>
      <c r="R16" s="18">
        <v>158.2</v>
      </c>
      <c r="S16" s="18">
        <v>168.7</v>
      </c>
      <c r="T16" s="88">
        <v>130</v>
      </c>
      <c r="U16" s="18">
        <v>109.1</v>
      </c>
      <c r="V16" s="18">
        <v>310.4</v>
      </c>
      <c r="W16" s="23">
        <v>932.2</v>
      </c>
      <c r="X16" s="23">
        <v>1048.7</v>
      </c>
      <c r="Y16" s="18">
        <v>1268.7</v>
      </c>
      <c r="Z16" s="18">
        <v>1638.8</v>
      </c>
    </row>
    <row r="17" spans="1:26" ht="40.5" customHeight="1">
      <c r="A17" s="31" t="s">
        <v>1680</v>
      </c>
      <c r="B17" s="23">
        <v>2.8</v>
      </c>
      <c r="C17" s="23">
        <v>4.5</v>
      </c>
      <c r="D17" s="23">
        <v>8.9</v>
      </c>
      <c r="E17" s="23">
        <v>6.5</v>
      </c>
      <c r="F17" s="23">
        <v>17.2</v>
      </c>
      <c r="G17" s="23">
        <f>15324/1000</f>
        <v>15.324</v>
      </c>
      <c r="H17" s="23">
        <f>17784/1000</f>
        <v>17.784</v>
      </c>
      <c r="I17" s="23">
        <f>12223/1000</f>
        <v>12.223</v>
      </c>
      <c r="J17" s="23">
        <f>12456/1000</f>
        <v>12.456</v>
      </c>
      <c r="K17" s="23">
        <f>27972/1000</f>
        <v>27.972</v>
      </c>
      <c r="L17" s="23">
        <f>36622/1000</f>
        <v>36.622</v>
      </c>
      <c r="M17" s="23">
        <f>47793/1000</f>
        <v>47.793</v>
      </c>
      <c r="N17" s="23">
        <f>76938/1000</f>
        <v>76.938</v>
      </c>
      <c r="O17" s="23">
        <f>124541/1000</f>
        <v>124.541</v>
      </c>
      <c r="P17" s="23">
        <f>182240/1000</f>
        <v>182.24</v>
      </c>
      <c r="Q17" s="23">
        <f>303732/1000</f>
        <v>303.732</v>
      </c>
      <c r="R17" s="23">
        <f>478762/1000</f>
        <v>478.762</v>
      </c>
      <c r="S17" s="290">
        <v>426.3</v>
      </c>
      <c r="T17" s="290">
        <v>439.5</v>
      </c>
      <c r="U17" s="11">
        <v>479.4</v>
      </c>
      <c r="V17" s="11">
        <v>498.6</v>
      </c>
      <c r="W17" s="11">
        <v>537.6</v>
      </c>
      <c r="X17" s="11">
        <v>509.6</v>
      </c>
      <c r="Y17" s="11">
        <v>385.5</v>
      </c>
      <c r="Z17" s="11">
        <v>368.4</v>
      </c>
    </row>
    <row r="18" spans="1:26" ht="21.75" customHeight="1">
      <c r="A18" s="423" t="s">
        <v>1681</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row>
    <row r="19" spans="1:26" ht="12.75">
      <c r="A19" s="423" t="s">
        <v>1839</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row>
    <row r="20" spans="1:26" ht="12.75">
      <c r="A20" s="423" t="s">
        <v>1838</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row>
    <row r="21" spans="1:26" ht="12.75">
      <c r="A21" s="426" t="s">
        <v>1682</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row>
    <row r="22" spans="1:26" ht="12.75">
      <c r="A22" s="423" t="s">
        <v>1683</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row>
    <row r="23" ht="18" customHeight="1">
      <c r="A23" s="119" t="s">
        <v>1684</v>
      </c>
    </row>
    <row r="24" spans="1:26" ht="25.5">
      <c r="A24" s="5" t="s">
        <v>1685</v>
      </c>
      <c r="B24" s="32">
        <v>0.9</v>
      </c>
      <c r="C24" s="32">
        <v>6.5</v>
      </c>
      <c r="D24" s="32">
        <v>33.2</v>
      </c>
      <c r="E24" s="32">
        <v>97.8</v>
      </c>
      <c r="F24" s="32">
        <v>220.8</v>
      </c>
      <c r="G24" s="32">
        <v>288.3</v>
      </c>
      <c r="H24" s="32">
        <v>374.1</v>
      </c>
      <c r="I24" s="32">
        <v>453.7</v>
      </c>
      <c r="J24" s="32">
        <v>714.6</v>
      </c>
      <c r="K24" s="32">
        <v>1150.6</v>
      </c>
      <c r="L24" s="32">
        <v>1609.4</v>
      </c>
      <c r="M24" s="32">
        <v>2130.5</v>
      </c>
      <c r="N24" s="32">
        <v>3205.2</v>
      </c>
      <c r="O24" s="32">
        <v>4353.9</v>
      </c>
      <c r="P24" s="32">
        <v>6032.1</v>
      </c>
      <c r="Q24" s="32">
        <v>8970.7</v>
      </c>
      <c r="R24" s="290">
        <v>12869</v>
      </c>
      <c r="S24" s="11">
        <v>12975.9</v>
      </c>
      <c r="T24" s="11">
        <v>15267.6</v>
      </c>
      <c r="U24" s="11">
        <v>20011.9</v>
      </c>
      <c r="V24" s="11">
        <v>24483.1</v>
      </c>
      <c r="W24" s="11">
        <v>27405.4</v>
      </c>
      <c r="X24" s="7">
        <v>31404.7</v>
      </c>
      <c r="Y24" s="7">
        <v>32110.5</v>
      </c>
      <c r="Z24" s="7">
        <v>35809.2</v>
      </c>
    </row>
    <row r="25" spans="1:26" ht="25.5">
      <c r="A25" s="5" t="s">
        <v>1686</v>
      </c>
      <c r="B25" s="32">
        <v>0.2</v>
      </c>
      <c r="C25" s="290">
        <v>1.7</v>
      </c>
      <c r="D25" s="32">
        <v>13.3</v>
      </c>
      <c r="E25" s="32">
        <v>36.5</v>
      </c>
      <c r="F25" s="32">
        <v>80.8</v>
      </c>
      <c r="G25" s="32">
        <v>103.8</v>
      </c>
      <c r="H25" s="32">
        <v>130.4</v>
      </c>
      <c r="I25" s="32">
        <v>187.7</v>
      </c>
      <c r="J25" s="32">
        <v>266.1</v>
      </c>
      <c r="K25" s="32">
        <v>418.9</v>
      </c>
      <c r="L25" s="32">
        <v>583.8</v>
      </c>
      <c r="M25" s="32">
        <v>763.2</v>
      </c>
      <c r="N25" s="290">
        <v>1147</v>
      </c>
      <c r="O25" s="32">
        <v>1534.8</v>
      </c>
      <c r="P25" s="32">
        <v>2009.2</v>
      </c>
      <c r="Q25" s="32">
        <v>2785.2</v>
      </c>
      <c r="R25" s="32">
        <v>3702.2</v>
      </c>
      <c r="S25" s="11">
        <v>3794.8</v>
      </c>
      <c r="T25" s="11">
        <v>4038.1</v>
      </c>
      <c r="U25" s="11">
        <v>5062.7</v>
      </c>
      <c r="V25" s="11">
        <v>5938.6</v>
      </c>
      <c r="W25" s="11">
        <v>6430.1</v>
      </c>
      <c r="X25" s="7">
        <v>6985.6</v>
      </c>
      <c r="Y25" s="11">
        <v>7171.5</v>
      </c>
      <c r="Z25" s="11">
        <v>7239.1</v>
      </c>
    </row>
    <row r="26" spans="1:26" ht="26.25" customHeight="1">
      <c r="A26" s="5" t="s">
        <v>1687</v>
      </c>
      <c r="B26" s="32">
        <v>0.8</v>
      </c>
      <c r="C26" s="32">
        <v>4.8</v>
      </c>
      <c r="D26" s="32">
        <v>19.9</v>
      </c>
      <c r="E26" s="32">
        <v>61.3</v>
      </c>
      <c r="F26" s="290">
        <v>140</v>
      </c>
      <c r="G26" s="32">
        <v>184.5</v>
      </c>
      <c r="H26" s="32">
        <v>243.7</v>
      </c>
      <c r="I26" s="290">
        <v>266</v>
      </c>
      <c r="J26" s="32">
        <v>448.4</v>
      </c>
      <c r="K26" s="32">
        <v>731.7</v>
      </c>
      <c r="L26" s="32">
        <v>1025.6</v>
      </c>
      <c r="M26" s="32">
        <v>1367.3</v>
      </c>
      <c r="N26" s="32">
        <v>2058.2</v>
      </c>
      <c r="O26" s="32">
        <v>2819.1</v>
      </c>
      <c r="P26" s="32">
        <v>4022.9</v>
      </c>
      <c r="Q26" s="32">
        <v>6185.6</v>
      </c>
      <c r="R26" s="32">
        <v>9166.7</v>
      </c>
      <c r="S26" s="11">
        <v>9181.1</v>
      </c>
      <c r="T26" s="11">
        <v>11229.5</v>
      </c>
      <c r="U26" s="11">
        <v>14949.1</v>
      </c>
      <c r="V26" s="11">
        <v>18544.6</v>
      </c>
      <c r="W26" s="11">
        <v>20975.3</v>
      </c>
      <c r="X26" s="7">
        <v>24419.1</v>
      </c>
      <c r="Y26" s="11">
        <v>24939.1</v>
      </c>
      <c r="Z26" s="11">
        <v>28570.1</v>
      </c>
    </row>
    <row r="27" spans="1:26" ht="15.75" customHeight="1">
      <c r="A27" s="5" t="s">
        <v>1688</v>
      </c>
      <c r="B27" s="32"/>
      <c r="C27" s="32"/>
      <c r="D27" s="32"/>
      <c r="E27" s="32"/>
      <c r="F27" s="290"/>
      <c r="G27" s="32"/>
      <c r="H27" s="32"/>
      <c r="I27" s="290"/>
      <c r="J27" s="32"/>
      <c r="K27" s="32"/>
      <c r="L27" s="32"/>
      <c r="M27" s="32"/>
      <c r="N27" s="32"/>
      <c r="O27" s="32"/>
      <c r="P27" s="32"/>
      <c r="Q27" s="32"/>
      <c r="R27" s="32"/>
      <c r="S27" s="11"/>
      <c r="T27" s="11"/>
      <c r="U27" s="11">
        <v>5797.1</v>
      </c>
      <c r="V27" s="11">
        <v>6918.9</v>
      </c>
      <c r="W27" s="11">
        <v>7323.5</v>
      </c>
      <c r="X27" s="18">
        <v>8551</v>
      </c>
      <c r="Y27" s="11">
        <v>8217.3</v>
      </c>
      <c r="Z27" s="11">
        <v>9336.1</v>
      </c>
    </row>
    <row r="28" spans="1:26" ht="13.5" customHeight="1">
      <c r="A28" s="31" t="s">
        <v>1689</v>
      </c>
      <c r="B28" s="32"/>
      <c r="C28" s="32"/>
      <c r="D28" s="32"/>
      <c r="E28" s="32"/>
      <c r="F28" s="290"/>
      <c r="G28" s="32"/>
      <c r="H28" s="32"/>
      <c r="I28" s="290"/>
      <c r="J28" s="32"/>
      <c r="K28" s="32"/>
      <c r="L28" s="32"/>
      <c r="M28" s="32"/>
      <c r="N28" s="32"/>
      <c r="O28" s="32"/>
      <c r="P28" s="32"/>
      <c r="Q28" s="32"/>
      <c r="R28" s="32"/>
      <c r="S28" s="11"/>
      <c r="T28" s="11"/>
      <c r="U28" s="23">
        <v>9152</v>
      </c>
      <c r="V28" s="11">
        <v>11625.7</v>
      </c>
      <c r="W28" s="11">
        <v>13651.8</v>
      </c>
      <c r="X28" s="7">
        <v>15868.1</v>
      </c>
      <c r="Y28" s="7">
        <v>16721.8</v>
      </c>
      <c r="Z28" s="23">
        <v>19234</v>
      </c>
    </row>
    <row r="29" spans="1:26" ht="55.5" customHeight="1">
      <c r="A29" s="17" t="s">
        <v>1690</v>
      </c>
      <c r="B29" s="48"/>
      <c r="C29" s="64"/>
      <c r="D29" s="64"/>
      <c r="E29" s="64"/>
      <c r="F29" s="64"/>
      <c r="G29" s="64"/>
      <c r="H29" s="64"/>
      <c r="I29" s="32">
        <v>469425</v>
      </c>
      <c r="J29" s="32">
        <v>687541</v>
      </c>
      <c r="K29" s="32">
        <v>1061293</v>
      </c>
      <c r="L29" s="32">
        <v>1537608</v>
      </c>
      <c r="M29" s="32">
        <v>2112229</v>
      </c>
      <c r="N29" s="32">
        <v>2987113</v>
      </c>
      <c r="O29" s="32">
        <v>4373098</v>
      </c>
      <c r="P29" s="32">
        <v>6211992</v>
      </c>
      <c r="Q29" s="32">
        <v>9218221</v>
      </c>
      <c r="R29" s="32">
        <v>13923789</v>
      </c>
      <c r="S29" s="32">
        <v>19362452</v>
      </c>
      <c r="T29" s="32">
        <v>19179636</v>
      </c>
      <c r="U29" s="32">
        <v>21537339</v>
      </c>
      <c r="V29" s="32">
        <v>27911610</v>
      </c>
      <c r="W29" s="32">
        <v>32886943</v>
      </c>
      <c r="X29" s="7">
        <v>38767926</v>
      </c>
      <c r="Y29" s="7">
        <v>49069454</v>
      </c>
      <c r="Z29" s="7">
        <v>54263040</v>
      </c>
    </row>
    <row r="30" spans="1:26" ht="38.25" customHeight="1">
      <c r="A30" s="99" t="s">
        <v>1691</v>
      </c>
      <c r="B30" s="48"/>
      <c r="C30" s="64"/>
      <c r="D30" s="64"/>
      <c r="E30" s="64"/>
      <c r="F30" s="64"/>
      <c r="G30" s="64"/>
      <c r="H30" s="64"/>
      <c r="I30" s="32">
        <v>103829</v>
      </c>
      <c r="J30" s="32">
        <v>252590</v>
      </c>
      <c r="K30" s="32">
        <v>522014</v>
      </c>
      <c r="L30" s="32">
        <v>844987</v>
      </c>
      <c r="M30" s="32">
        <v>1091088</v>
      </c>
      <c r="N30" s="32">
        <v>1621552</v>
      </c>
      <c r="O30" s="32">
        <v>2422356</v>
      </c>
      <c r="P30" s="32">
        <v>3110082</v>
      </c>
      <c r="Q30" s="32">
        <v>4601204</v>
      </c>
      <c r="R30" s="32">
        <v>7101808</v>
      </c>
      <c r="S30" s="11">
        <v>9165304</v>
      </c>
      <c r="T30" s="32">
        <v>9386042</v>
      </c>
      <c r="U30" s="11">
        <v>10773870</v>
      </c>
      <c r="V30" s="11">
        <v>13878544</v>
      </c>
      <c r="W30" s="11">
        <v>16435183</v>
      </c>
      <c r="X30" s="7">
        <v>18191891</v>
      </c>
      <c r="Y30" s="7">
        <v>20849792</v>
      </c>
      <c r="Z30" s="7">
        <v>21253717</v>
      </c>
    </row>
    <row r="31" spans="1:26" ht="25.5">
      <c r="A31" s="17" t="s">
        <v>1692</v>
      </c>
      <c r="B31" s="48"/>
      <c r="C31" s="64"/>
      <c r="D31" s="64"/>
      <c r="E31" s="64"/>
      <c r="F31" s="64"/>
      <c r="G31" s="64"/>
      <c r="H31" s="64"/>
      <c r="I31" s="32">
        <v>9386</v>
      </c>
      <c r="J31" s="32">
        <v>13155</v>
      </c>
      <c r="K31" s="32">
        <v>26542</v>
      </c>
      <c r="L31" s="32">
        <v>61289</v>
      </c>
      <c r="M31" s="32">
        <v>88079</v>
      </c>
      <c r="N31" s="32">
        <v>197772</v>
      </c>
      <c r="O31" s="32">
        <v>448164</v>
      </c>
      <c r="P31" s="32">
        <v>883084</v>
      </c>
      <c r="Q31" s="32">
        <v>1578632</v>
      </c>
      <c r="R31" s="32">
        <v>2566736</v>
      </c>
      <c r="S31" s="11">
        <v>3537211</v>
      </c>
      <c r="T31" s="32">
        <v>3169902</v>
      </c>
      <c r="U31" s="11">
        <v>3725244</v>
      </c>
      <c r="V31" s="11">
        <v>5227319</v>
      </c>
      <c r="W31" s="11">
        <v>7492697</v>
      </c>
      <c r="X31" s="7">
        <v>9719936</v>
      </c>
      <c r="Y31" s="7">
        <v>11028783</v>
      </c>
      <c r="Z31" s="7">
        <v>10395828</v>
      </c>
    </row>
    <row r="32" spans="1:26" ht="41.25" customHeight="1">
      <c r="A32" s="17" t="s">
        <v>1693</v>
      </c>
      <c r="B32" s="48"/>
      <c r="C32" s="64"/>
      <c r="D32" s="64"/>
      <c r="E32" s="64"/>
      <c r="F32" s="64"/>
      <c r="G32" s="64"/>
      <c r="H32" s="48"/>
      <c r="I32" s="32">
        <v>245680</v>
      </c>
      <c r="J32" s="32">
        <v>236971</v>
      </c>
      <c r="K32" s="32">
        <v>299561</v>
      </c>
      <c r="L32" s="32">
        <v>419211</v>
      </c>
      <c r="M32" s="32">
        <v>617009</v>
      </c>
      <c r="N32" s="32">
        <v>852738</v>
      </c>
      <c r="O32" s="32">
        <v>984429</v>
      </c>
      <c r="P32" s="32">
        <v>1374294</v>
      </c>
      <c r="Q32" s="32">
        <v>1696863</v>
      </c>
      <c r="R32" s="32">
        <v>2430753</v>
      </c>
      <c r="S32" s="11">
        <v>3678215</v>
      </c>
      <c r="T32" s="32">
        <v>3493157</v>
      </c>
      <c r="U32" s="11">
        <v>3755988</v>
      </c>
      <c r="V32" s="11">
        <v>4522372</v>
      </c>
      <c r="W32" s="11">
        <v>4482182</v>
      </c>
      <c r="X32" s="7">
        <v>5486152</v>
      </c>
      <c r="Y32" s="7">
        <v>9992617</v>
      </c>
      <c r="Z32" s="7">
        <v>13706311</v>
      </c>
    </row>
    <row r="33" spans="1:26" ht="25.5">
      <c r="A33" s="99" t="s">
        <v>1694</v>
      </c>
      <c r="B33" s="48"/>
      <c r="C33" s="64"/>
      <c r="D33" s="64"/>
      <c r="E33" s="64"/>
      <c r="F33" s="64"/>
      <c r="G33" s="64"/>
      <c r="H33" s="48"/>
      <c r="I33" s="32">
        <v>9163</v>
      </c>
      <c r="J33" s="32">
        <v>11371</v>
      </c>
      <c r="K33" s="32">
        <v>9540</v>
      </c>
      <c r="L33" s="32">
        <v>15206</v>
      </c>
      <c r="M33" s="32">
        <v>24461</v>
      </c>
      <c r="N33" s="32">
        <v>50891</v>
      </c>
      <c r="O33" s="32">
        <v>89997</v>
      </c>
      <c r="P33" s="32">
        <v>172738</v>
      </c>
      <c r="Q33" s="32">
        <v>304072</v>
      </c>
      <c r="R33" s="32">
        <v>404389</v>
      </c>
      <c r="S33" s="11">
        <v>480001</v>
      </c>
      <c r="T33" s="32">
        <v>403850</v>
      </c>
      <c r="U33" s="11">
        <v>359577</v>
      </c>
      <c r="V33" s="11">
        <v>323565</v>
      </c>
      <c r="W33" s="11">
        <v>244373</v>
      </c>
      <c r="X33" s="7">
        <v>237158</v>
      </c>
      <c r="Y33" s="7">
        <v>300766</v>
      </c>
      <c r="Z33" s="7">
        <v>288503</v>
      </c>
    </row>
    <row r="34" spans="1:26" ht="27.75" customHeight="1">
      <c r="A34" s="31" t="s">
        <v>1695</v>
      </c>
      <c r="B34" s="48"/>
      <c r="C34" s="19">
        <v>1713</v>
      </c>
      <c r="D34" s="19">
        <v>2019</v>
      </c>
      <c r="E34" s="19">
        <v>2517</v>
      </c>
      <c r="F34" s="19">
        <v>2598</v>
      </c>
      <c r="G34" s="19">
        <v>2601</v>
      </c>
      <c r="H34" s="32">
        <v>2552</v>
      </c>
      <c r="I34" s="32">
        <v>2481</v>
      </c>
      <c r="J34" s="32">
        <v>2376</v>
      </c>
      <c r="K34" s="32">
        <v>2124</v>
      </c>
      <c r="L34" s="32">
        <v>2001</v>
      </c>
      <c r="M34" s="32">
        <v>1826</v>
      </c>
      <c r="N34" s="32">
        <v>1666</v>
      </c>
      <c r="O34" s="32">
        <v>1516</v>
      </c>
      <c r="P34" s="32">
        <v>1409</v>
      </c>
      <c r="Q34" s="32">
        <v>1345</v>
      </c>
      <c r="R34" s="32">
        <v>1296</v>
      </c>
      <c r="S34" s="11">
        <v>1228</v>
      </c>
      <c r="T34" s="11">
        <v>1178</v>
      </c>
      <c r="U34" s="11">
        <v>1146</v>
      </c>
      <c r="V34" s="11">
        <v>1112</v>
      </c>
      <c r="W34" s="11">
        <v>1094</v>
      </c>
      <c r="X34" s="7">
        <v>1071</v>
      </c>
      <c r="Y34" s="7">
        <v>1049</v>
      </c>
      <c r="Z34" s="7">
        <v>1021</v>
      </c>
    </row>
    <row r="35" spans="1:26" ht="39.75" customHeight="1">
      <c r="A35" s="31" t="s">
        <v>1696</v>
      </c>
      <c r="B35" s="48"/>
      <c r="C35" s="19"/>
      <c r="D35" s="19"/>
      <c r="E35" s="19"/>
      <c r="F35" s="32">
        <v>165</v>
      </c>
      <c r="G35" s="32">
        <v>152</v>
      </c>
      <c r="H35" s="32">
        <v>145</v>
      </c>
      <c r="I35" s="32">
        <v>142</v>
      </c>
      <c r="J35" s="32">
        <v>133</v>
      </c>
      <c r="K35" s="32">
        <v>130</v>
      </c>
      <c r="L35" s="32">
        <v>126</v>
      </c>
      <c r="M35" s="32">
        <v>126</v>
      </c>
      <c r="N35" s="32">
        <v>128</v>
      </c>
      <c r="O35" s="32">
        <v>131</v>
      </c>
      <c r="P35" s="32">
        <v>136</v>
      </c>
      <c r="Q35" s="32">
        <v>153</v>
      </c>
      <c r="R35" s="32">
        <v>202</v>
      </c>
      <c r="S35" s="11">
        <v>221</v>
      </c>
      <c r="T35" s="11">
        <v>226</v>
      </c>
      <c r="U35" s="11">
        <v>220</v>
      </c>
      <c r="V35" s="11">
        <v>230</v>
      </c>
      <c r="W35" s="11">
        <v>244</v>
      </c>
      <c r="X35" s="7">
        <v>251</v>
      </c>
      <c r="Y35" s="7">
        <v>225</v>
      </c>
      <c r="Z35" s="7">
        <v>199</v>
      </c>
    </row>
    <row r="36" spans="1:26" ht="36" customHeight="1">
      <c r="A36" s="31" t="s">
        <v>1697</v>
      </c>
      <c r="B36" s="48"/>
      <c r="C36" s="32">
        <v>3135</v>
      </c>
      <c r="D36" s="32">
        <v>4539</v>
      </c>
      <c r="E36" s="32">
        <v>5486</v>
      </c>
      <c r="F36" s="32">
        <v>44148</v>
      </c>
      <c r="G36" s="32">
        <v>39549</v>
      </c>
      <c r="H36" s="32">
        <v>6353</v>
      </c>
      <c r="I36" s="32">
        <v>4453</v>
      </c>
      <c r="J36" s="32">
        <v>3923</v>
      </c>
      <c r="K36" s="32">
        <v>3793</v>
      </c>
      <c r="L36" s="32">
        <v>3433</v>
      </c>
      <c r="M36" s="32">
        <v>3326</v>
      </c>
      <c r="N36" s="32">
        <v>3219</v>
      </c>
      <c r="O36" s="32">
        <v>3238</v>
      </c>
      <c r="P36" s="32">
        <v>3295</v>
      </c>
      <c r="Q36" s="32">
        <v>3281</v>
      </c>
      <c r="R36" s="32">
        <v>3455</v>
      </c>
      <c r="S36" s="11">
        <v>3470</v>
      </c>
      <c r="T36" s="11">
        <v>3183</v>
      </c>
      <c r="U36" s="11">
        <v>2926</v>
      </c>
      <c r="V36" s="11">
        <v>2807</v>
      </c>
      <c r="W36" s="11">
        <v>2349</v>
      </c>
      <c r="X36" s="7">
        <v>2005</v>
      </c>
      <c r="Y36" s="7">
        <v>1708</v>
      </c>
      <c r="Z36" s="7">
        <v>1398</v>
      </c>
    </row>
    <row r="37" spans="1:26" ht="30" customHeight="1">
      <c r="A37" s="31" t="s">
        <v>1698</v>
      </c>
      <c r="B37" s="48"/>
      <c r="C37" s="19"/>
      <c r="D37" s="290">
        <v>1.1</v>
      </c>
      <c r="E37" s="32">
        <v>4.4</v>
      </c>
      <c r="F37" s="32">
        <v>11.2</v>
      </c>
      <c r="G37" s="32">
        <v>18.7</v>
      </c>
      <c r="H37" s="32">
        <v>33.2</v>
      </c>
      <c r="I37" s="32">
        <v>52.5</v>
      </c>
      <c r="J37" s="32">
        <v>111.1</v>
      </c>
      <c r="K37" s="32">
        <v>207.4</v>
      </c>
      <c r="L37" s="290">
        <v>261</v>
      </c>
      <c r="M37" s="32">
        <v>300.4</v>
      </c>
      <c r="N37" s="290">
        <v>362</v>
      </c>
      <c r="O37" s="32">
        <v>380.5</v>
      </c>
      <c r="P37" s="32">
        <v>444.4</v>
      </c>
      <c r="Q37" s="32">
        <v>566.5</v>
      </c>
      <c r="R37" s="32">
        <v>731.7</v>
      </c>
      <c r="S37" s="11">
        <v>881.4</v>
      </c>
      <c r="T37" s="11">
        <v>1244.4</v>
      </c>
      <c r="U37" s="11">
        <v>1186.2</v>
      </c>
      <c r="V37" s="11">
        <v>1214.3</v>
      </c>
      <c r="W37" s="11">
        <v>1341.4</v>
      </c>
      <c r="X37" s="7">
        <v>1463.9</v>
      </c>
      <c r="Y37" s="7">
        <v>1840.3</v>
      </c>
      <c r="Z37" s="7">
        <v>2329.4</v>
      </c>
    </row>
    <row r="38" spans="1:26" ht="53.25" customHeight="1">
      <c r="A38" s="17" t="s">
        <v>1699</v>
      </c>
      <c r="B38" s="48"/>
      <c r="C38" s="10"/>
      <c r="D38" s="10"/>
      <c r="E38" s="10"/>
      <c r="F38" s="10"/>
      <c r="G38" s="10"/>
      <c r="H38" s="10"/>
      <c r="I38" s="306">
        <v>465112</v>
      </c>
      <c r="J38" s="306">
        <v>611509</v>
      </c>
      <c r="K38" s="306">
        <v>883363</v>
      </c>
      <c r="L38" s="306">
        <v>1202659</v>
      </c>
      <c r="M38" s="306">
        <v>1745964</v>
      </c>
      <c r="N38" s="306">
        <v>2575604</v>
      </c>
      <c r="O38" s="306">
        <v>3501909</v>
      </c>
      <c r="P38" s="306">
        <v>5152273</v>
      </c>
      <c r="Q38" s="306">
        <v>7738429</v>
      </c>
      <c r="R38" s="306">
        <v>11569023</v>
      </c>
      <c r="S38" s="11">
        <v>14573377</v>
      </c>
      <c r="T38" s="11">
        <v>16159446</v>
      </c>
      <c r="U38" s="306">
        <v>19729799</v>
      </c>
      <c r="V38" s="306">
        <v>24944937</v>
      </c>
      <c r="W38" s="306">
        <v>28781726</v>
      </c>
      <c r="X38" s="306">
        <v>32794614</v>
      </c>
      <c r="Y38" s="306">
        <v>42334858</v>
      </c>
      <c r="Z38" s="7">
        <v>49544744</v>
      </c>
    </row>
    <row r="39" spans="1:26" ht="39" customHeight="1">
      <c r="A39" s="17" t="s">
        <v>1700</v>
      </c>
      <c r="B39" s="48"/>
      <c r="C39" s="10"/>
      <c r="D39" s="10"/>
      <c r="E39" s="10"/>
      <c r="F39" s="10"/>
      <c r="G39" s="10"/>
      <c r="H39" s="10"/>
      <c r="I39" s="306">
        <v>68204</v>
      </c>
      <c r="J39" s="306">
        <v>138243</v>
      </c>
      <c r="K39" s="306">
        <v>251319</v>
      </c>
      <c r="L39" s="306">
        <v>308993</v>
      </c>
      <c r="M39" s="306">
        <v>383047</v>
      </c>
      <c r="N39" s="306">
        <v>509093</v>
      </c>
      <c r="O39" s="306">
        <v>757931</v>
      </c>
      <c r="P39" s="306">
        <v>1271137</v>
      </c>
      <c r="Q39" s="306">
        <v>2146735</v>
      </c>
      <c r="R39" s="306">
        <v>3520009</v>
      </c>
      <c r="S39" s="11">
        <v>4945434</v>
      </c>
      <c r="T39" s="11">
        <v>5466580</v>
      </c>
      <c r="U39" s="306">
        <v>6035603</v>
      </c>
      <c r="V39" s="306">
        <v>8367397</v>
      </c>
      <c r="W39" s="306">
        <v>9619503</v>
      </c>
      <c r="X39" s="306">
        <v>10838319</v>
      </c>
      <c r="Y39" s="306">
        <v>17007890</v>
      </c>
      <c r="Z39" s="7">
        <v>19018218</v>
      </c>
    </row>
    <row r="40" spans="1:26" ht="39" customHeight="1">
      <c r="A40" s="17" t="s">
        <v>1701</v>
      </c>
      <c r="B40" s="48"/>
      <c r="C40" s="10"/>
      <c r="D40" s="10"/>
      <c r="E40" s="10"/>
      <c r="F40" s="10"/>
      <c r="G40" s="10"/>
      <c r="H40" s="10"/>
      <c r="I40" s="306">
        <v>1499</v>
      </c>
      <c r="J40" s="306">
        <v>3308</v>
      </c>
      <c r="K40" s="306">
        <v>7502</v>
      </c>
      <c r="L40" s="306">
        <v>12109</v>
      </c>
      <c r="M40" s="306">
        <v>16672</v>
      </c>
      <c r="N40" s="306">
        <v>21720</v>
      </c>
      <c r="O40" s="306">
        <v>26015</v>
      </c>
      <c r="P40" s="306">
        <v>33494</v>
      </c>
      <c r="Q40" s="306">
        <v>51431</v>
      </c>
      <c r="R40" s="306">
        <v>82407</v>
      </c>
      <c r="S40" s="11">
        <v>81369</v>
      </c>
      <c r="T40" s="11">
        <v>90593</v>
      </c>
      <c r="U40" s="306">
        <v>121216</v>
      </c>
      <c r="V40" s="306">
        <v>146023</v>
      </c>
      <c r="W40" s="306">
        <v>172815</v>
      </c>
      <c r="X40" s="306">
        <v>192737</v>
      </c>
      <c r="Y40" s="306">
        <v>180060</v>
      </c>
      <c r="Z40" s="7">
        <v>216402</v>
      </c>
    </row>
    <row r="41" spans="1:26" ht="25.5">
      <c r="A41" s="17" t="s">
        <v>1702</v>
      </c>
      <c r="B41" s="48"/>
      <c r="C41" s="10"/>
      <c r="D41" s="10"/>
      <c r="E41" s="10"/>
      <c r="F41" s="10"/>
      <c r="G41" s="10"/>
      <c r="H41" s="10"/>
      <c r="I41" s="306">
        <v>200145</v>
      </c>
      <c r="J41" s="306">
        <v>297240</v>
      </c>
      <c r="K41" s="306">
        <v>445823</v>
      </c>
      <c r="L41" s="306">
        <v>678489</v>
      </c>
      <c r="M41" s="306">
        <v>1030807</v>
      </c>
      <c r="N41" s="306">
        <v>1519454</v>
      </c>
      <c r="O41" s="306">
        <v>1980816</v>
      </c>
      <c r="P41" s="306">
        <v>2761194</v>
      </c>
      <c r="Q41" s="306">
        <v>3809714</v>
      </c>
      <c r="R41" s="306">
        <v>5159200</v>
      </c>
      <c r="S41" s="11">
        <v>5906990</v>
      </c>
      <c r="T41" s="11">
        <v>7484970</v>
      </c>
      <c r="U41" s="306">
        <v>9818048</v>
      </c>
      <c r="V41" s="306">
        <v>11871363</v>
      </c>
      <c r="W41" s="306">
        <v>14251046</v>
      </c>
      <c r="X41" s="306">
        <v>16957531</v>
      </c>
      <c r="Y41" s="306">
        <v>18552682</v>
      </c>
      <c r="Z41" s="7">
        <v>23219077</v>
      </c>
    </row>
    <row r="42" spans="1:25" ht="25.5">
      <c r="A42" s="99" t="s">
        <v>1703</v>
      </c>
      <c r="B42" s="116"/>
      <c r="C42" s="116"/>
      <c r="D42" s="116"/>
      <c r="E42" s="116"/>
      <c r="F42" s="116"/>
      <c r="G42" s="116"/>
      <c r="H42" s="116"/>
      <c r="I42" s="116"/>
      <c r="J42" s="116"/>
      <c r="K42" s="116"/>
      <c r="L42" s="116"/>
      <c r="M42" s="116"/>
      <c r="N42" s="116"/>
      <c r="O42" s="116"/>
      <c r="P42" s="116"/>
      <c r="Q42" s="116"/>
      <c r="R42" s="116"/>
      <c r="S42" s="116"/>
      <c r="T42" s="11"/>
      <c r="U42" s="116"/>
      <c r="V42" s="116"/>
      <c r="W42" s="48"/>
      <c r="X42" s="48"/>
      <c r="Y42" s="48"/>
    </row>
    <row r="43" spans="1:26" ht="15" customHeight="1">
      <c r="A43" s="75" t="s">
        <v>1704</v>
      </c>
      <c r="B43" s="307">
        <v>55.71</v>
      </c>
      <c r="C43" s="307">
        <v>0.4145</v>
      </c>
      <c r="D43" s="307">
        <v>1.247</v>
      </c>
      <c r="E43" s="307">
        <v>3.55</v>
      </c>
      <c r="F43" s="307">
        <v>4.64</v>
      </c>
      <c r="G43" s="307">
        <v>5.56</v>
      </c>
      <c r="H43" s="307">
        <v>5.96</v>
      </c>
      <c r="I43" s="307">
        <v>20.65</v>
      </c>
      <c r="J43" s="307">
        <v>27</v>
      </c>
      <c r="K43" s="307">
        <v>28.16</v>
      </c>
      <c r="L43" s="307">
        <v>30.14</v>
      </c>
      <c r="M43" s="307">
        <v>31.7844</v>
      </c>
      <c r="N43" s="307">
        <v>29.4545</v>
      </c>
      <c r="O43" s="307">
        <v>27.7487</v>
      </c>
      <c r="P43" s="307">
        <v>28.7825</v>
      </c>
      <c r="Q43" s="307">
        <v>26.3311</v>
      </c>
      <c r="R43" s="307">
        <v>24.5462</v>
      </c>
      <c r="S43" s="307">
        <v>29.3804</v>
      </c>
      <c r="T43" s="307">
        <v>30.24</v>
      </c>
      <c r="U43" s="11">
        <v>30.48</v>
      </c>
      <c r="V43" s="307">
        <v>32.2</v>
      </c>
      <c r="W43" s="307">
        <v>30.37</v>
      </c>
      <c r="X43" s="307">
        <v>32.73</v>
      </c>
      <c r="Y43" s="307">
        <v>56.26</v>
      </c>
      <c r="Z43" s="7">
        <v>72.88</v>
      </c>
    </row>
    <row r="44" spans="1:26" ht="12.75">
      <c r="A44" s="75" t="s">
        <v>1705</v>
      </c>
      <c r="B44" s="308"/>
      <c r="C44" s="103"/>
      <c r="D44" s="103"/>
      <c r="E44" s="103"/>
      <c r="F44" s="103"/>
      <c r="G44" s="103"/>
      <c r="H44" s="103"/>
      <c r="I44" s="103"/>
      <c r="J44" s="307">
        <v>27.23</v>
      </c>
      <c r="K44" s="307">
        <v>26.14</v>
      </c>
      <c r="L44" s="307">
        <v>26.49</v>
      </c>
      <c r="M44" s="307">
        <v>33.11</v>
      </c>
      <c r="N44" s="307">
        <v>36.824</v>
      </c>
      <c r="O44" s="307">
        <v>37.8104</v>
      </c>
      <c r="P44" s="307">
        <v>34.185</v>
      </c>
      <c r="Q44" s="307">
        <v>34.6965</v>
      </c>
      <c r="R44" s="307">
        <v>35.9332</v>
      </c>
      <c r="S44" s="307">
        <v>41.4411</v>
      </c>
      <c r="T44" s="307">
        <v>43.39</v>
      </c>
      <c r="U44" s="11">
        <v>40.33</v>
      </c>
      <c r="V44" s="242">
        <v>41.67</v>
      </c>
      <c r="W44" s="242">
        <v>40.23</v>
      </c>
      <c r="X44" s="307">
        <v>44.97</v>
      </c>
      <c r="Y44" s="307">
        <v>68.34</v>
      </c>
      <c r="Z44" s="277">
        <v>79.7</v>
      </c>
    </row>
    <row r="45" spans="1:26" ht="38.25">
      <c r="A45" s="5" t="s">
        <v>1706</v>
      </c>
      <c r="B45" s="167">
        <v>372.3</v>
      </c>
      <c r="C45" s="89">
        <v>658.3</v>
      </c>
      <c r="D45" s="89">
        <v>3966.8</v>
      </c>
      <c r="E45" s="89">
        <v>17556.9</v>
      </c>
      <c r="F45" s="89">
        <v>51144.6</v>
      </c>
      <c r="G45" s="89">
        <v>96413.5</v>
      </c>
      <c r="H45" s="89">
        <v>127023.2</v>
      </c>
      <c r="I45" s="89">
        <v>153308.5</v>
      </c>
      <c r="J45" s="89">
        <v>232816.1</v>
      </c>
      <c r="K45" s="89">
        <v>347105.9</v>
      </c>
      <c r="L45" s="89">
        <v>501370.4</v>
      </c>
      <c r="M45" s="89">
        <v>698934.7</v>
      </c>
      <c r="N45" s="89">
        <v>957932.7</v>
      </c>
      <c r="O45" s="89">
        <v>1185059</v>
      </c>
      <c r="P45" s="89">
        <v>1500114.5</v>
      </c>
      <c r="Q45" s="89">
        <v>2020276.6</v>
      </c>
      <c r="R45" s="89">
        <v>2660899.3</v>
      </c>
      <c r="S45" s="89">
        <v>3063602.4</v>
      </c>
      <c r="T45" s="89">
        <v>3701093.6</v>
      </c>
      <c r="U45" s="89">
        <v>4702079.5</v>
      </c>
      <c r="V45" s="89">
        <v>5532248.3</v>
      </c>
      <c r="W45" s="23">
        <v>6510314.8</v>
      </c>
      <c r="X45" s="23">
        <v>7915893.9</v>
      </c>
      <c r="Y45" s="23">
        <v>8347329.8</v>
      </c>
      <c r="Z45" s="7">
        <v>10673461.2</v>
      </c>
    </row>
    <row r="46" spans="1:26" ht="52.5" customHeight="1">
      <c r="A46" s="5" t="s">
        <v>1707</v>
      </c>
      <c r="B46" s="167">
        <v>2640</v>
      </c>
      <c r="C46" s="167">
        <v>3233</v>
      </c>
      <c r="D46" s="167">
        <v>18811</v>
      </c>
      <c r="E46" s="167">
        <v>74981</v>
      </c>
      <c r="F46" s="167">
        <v>226297</v>
      </c>
      <c r="G46" s="167">
        <v>428290</v>
      </c>
      <c r="H46" s="167">
        <v>512203</v>
      </c>
      <c r="I46" s="167">
        <v>559</v>
      </c>
      <c r="J46" s="167">
        <v>800</v>
      </c>
      <c r="K46" s="167">
        <v>1142</v>
      </c>
      <c r="L46" s="167">
        <v>1566</v>
      </c>
      <c r="M46" s="167">
        <v>2121</v>
      </c>
      <c r="N46" s="167">
        <v>3029</v>
      </c>
      <c r="O46" s="167">
        <v>3728</v>
      </c>
      <c r="P46" s="167">
        <v>4628</v>
      </c>
      <c r="Q46" s="167">
        <v>6373</v>
      </c>
      <c r="R46" s="167">
        <v>8220</v>
      </c>
      <c r="S46" s="11">
        <v>8469</v>
      </c>
      <c r="T46" s="11">
        <v>9895</v>
      </c>
      <c r="U46" s="11">
        <v>12415</v>
      </c>
      <c r="V46" s="11">
        <v>13691</v>
      </c>
      <c r="W46" s="11">
        <v>14557</v>
      </c>
      <c r="X46" s="11">
        <v>16383</v>
      </c>
      <c r="Y46" s="11">
        <v>14855</v>
      </c>
      <c r="Z46" s="7">
        <v>16313</v>
      </c>
    </row>
    <row r="47" spans="1:26" ht="38.25">
      <c r="A47" s="31" t="s">
        <v>1708</v>
      </c>
      <c r="B47" s="308"/>
      <c r="C47" s="14"/>
      <c r="D47" s="14"/>
      <c r="E47" s="14"/>
      <c r="F47" s="14"/>
      <c r="G47" s="14"/>
      <c r="H47" s="14"/>
      <c r="I47" s="14"/>
      <c r="J47" s="14"/>
      <c r="K47" s="167">
        <v>45794</v>
      </c>
      <c r="L47" s="167">
        <v>56910</v>
      </c>
      <c r="M47" s="167">
        <v>68008</v>
      </c>
      <c r="N47" s="167">
        <v>67922</v>
      </c>
      <c r="O47" s="167">
        <v>70397</v>
      </c>
      <c r="P47" s="167">
        <v>78190</v>
      </c>
      <c r="Q47" s="167">
        <v>73832</v>
      </c>
      <c r="R47" s="167">
        <v>75533</v>
      </c>
      <c r="S47" s="11">
        <v>125942</v>
      </c>
      <c r="T47" s="11">
        <v>138148</v>
      </c>
      <c r="U47" s="167">
        <v>136510</v>
      </c>
      <c r="V47" s="167">
        <v>161113</v>
      </c>
      <c r="W47" s="11">
        <v>171091</v>
      </c>
      <c r="X47" s="11">
        <v>196129</v>
      </c>
      <c r="Y47" s="11">
        <v>308163</v>
      </c>
      <c r="Z47" s="7">
        <v>422428</v>
      </c>
    </row>
    <row r="48" spans="1:26" ht="24" customHeight="1">
      <c r="A48" s="426" t="s">
        <v>1861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8"/>
    </row>
    <row r="49" spans="1:26" ht="15.75">
      <c r="A49" s="119" t="s">
        <v>1709</v>
      </c>
      <c r="X49" s="48"/>
      <c r="Z49" s="10"/>
    </row>
    <row r="50" spans="1:26" ht="27.75" customHeight="1">
      <c r="A50" s="31" t="s">
        <v>1710</v>
      </c>
      <c r="C50" s="64"/>
      <c r="D50" s="7">
        <v>0.2</v>
      </c>
      <c r="E50" s="11">
        <v>20.5</v>
      </c>
      <c r="F50" s="18">
        <v>171</v>
      </c>
      <c r="G50" s="18">
        <v>479</v>
      </c>
      <c r="H50" s="7">
        <v>605.5</v>
      </c>
      <c r="I50" s="7">
        <v>335.9</v>
      </c>
      <c r="J50" s="10" t="s">
        <v>1711</v>
      </c>
      <c r="K50" s="10" t="s">
        <v>1712</v>
      </c>
      <c r="L50" s="18">
        <v>89</v>
      </c>
      <c r="M50" s="18">
        <v>152</v>
      </c>
      <c r="N50" s="18">
        <v>185</v>
      </c>
      <c r="O50" s="7">
        <v>172.3</v>
      </c>
      <c r="P50" s="58" t="s">
        <v>1713</v>
      </c>
      <c r="Q50" s="18">
        <v>186</v>
      </c>
      <c r="R50" s="18">
        <v>262</v>
      </c>
      <c r="S50" s="18">
        <v>277</v>
      </c>
      <c r="T50" s="309" t="s">
        <v>1714</v>
      </c>
      <c r="U50" s="18">
        <v>760</v>
      </c>
      <c r="V50" s="18">
        <v>940</v>
      </c>
      <c r="W50" s="22" t="s">
        <v>1715</v>
      </c>
      <c r="X50" s="22" t="s">
        <v>1716</v>
      </c>
      <c r="Y50" s="10" t="s">
        <v>1717</v>
      </c>
      <c r="Z50" s="10" t="s">
        <v>1718</v>
      </c>
    </row>
    <row r="51" spans="1:26" ht="30" customHeight="1">
      <c r="A51" s="31" t="s">
        <v>1719</v>
      </c>
      <c r="C51" s="64"/>
      <c r="D51" s="7">
        <v>0.2</v>
      </c>
      <c r="E51" s="7">
        <v>17.5</v>
      </c>
      <c r="F51" s="7">
        <v>159.5</v>
      </c>
      <c r="G51" s="7">
        <v>430.5</v>
      </c>
      <c r="H51" s="18">
        <v>502</v>
      </c>
      <c r="I51" s="18">
        <v>258.6</v>
      </c>
      <c r="J51" s="7">
        <v>172.8</v>
      </c>
      <c r="K51" s="7">
        <v>20.5</v>
      </c>
      <c r="L51" s="7">
        <v>60.4</v>
      </c>
      <c r="M51" s="7">
        <v>142.6</v>
      </c>
      <c r="N51" s="7">
        <v>134.8</v>
      </c>
      <c r="O51" s="7">
        <v>169.2</v>
      </c>
      <c r="P51" s="7">
        <v>169.1</v>
      </c>
      <c r="Q51" s="18">
        <v>186</v>
      </c>
      <c r="R51" s="7">
        <v>245.2</v>
      </c>
      <c r="S51" s="7">
        <v>185.3</v>
      </c>
      <c r="T51" s="18">
        <v>419.2</v>
      </c>
      <c r="U51" s="7">
        <v>715.6</v>
      </c>
      <c r="V51" s="7">
        <v>756.1</v>
      </c>
      <c r="W51" s="11">
        <v>794.6</v>
      </c>
      <c r="X51" s="11">
        <v>764.8</v>
      </c>
      <c r="Y51" s="11">
        <v>159.9</v>
      </c>
      <c r="Z51" s="11">
        <v>668.1</v>
      </c>
    </row>
    <row r="52" spans="1:26" ht="36" customHeight="1">
      <c r="A52" s="31" t="s">
        <v>1720</v>
      </c>
      <c r="C52" s="64"/>
      <c r="D52" s="7">
        <v>0.2</v>
      </c>
      <c r="E52" s="7">
        <v>12.9</v>
      </c>
      <c r="F52" s="7">
        <v>122.3</v>
      </c>
      <c r="G52" s="18">
        <v>322.9</v>
      </c>
      <c r="H52" s="7">
        <v>436.2</v>
      </c>
      <c r="I52" s="7">
        <v>193.7</v>
      </c>
      <c r="J52" s="7">
        <v>12.6</v>
      </c>
      <c r="K52" s="7">
        <v>20.3</v>
      </c>
      <c r="L52" s="7">
        <v>56.4</v>
      </c>
      <c r="M52" s="7">
        <v>133.9</v>
      </c>
      <c r="N52" s="18">
        <v>136</v>
      </c>
      <c r="O52" s="7">
        <v>184.5</v>
      </c>
      <c r="P52" s="7">
        <v>171.6</v>
      </c>
      <c r="Q52" s="7">
        <v>192.2</v>
      </c>
      <c r="R52" s="7">
        <v>253.3</v>
      </c>
      <c r="S52" s="7">
        <v>183.3</v>
      </c>
      <c r="T52" s="18">
        <v>426.9</v>
      </c>
      <c r="U52" s="7">
        <v>728.5</v>
      </c>
      <c r="V52" s="7">
        <v>760.8</v>
      </c>
      <c r="W52" s="23">
        <v>811</v>
      </c>
      <c r="X52" s="7">
        <v>770.2</v>
      </c>
      <c r="Y52" s="19" t="s">
        <v>1721</v>
      </c>
      <c r="Z52" s="7">
        <v>708.7</v>
      </c>
    </row>
    <row r="53" spans="1:26" ht="25.5">
      <c r="A53" s="17" t="s">
        <v>1722</v>
      </c>
      <c r="C53" s="64"/>
      <c r="D53" s="18">
        <v>0</v>
      </c>
      <c r="E53" s="7">
        <v>7.1</v>
      </c>
      <c r="F53" s="7">
        <v>95.5</v>
      </c>
      <c r="G53" s="7">
        <v>287.7</v>
      </c>
      <c r="H53" s="18">
        <v>402.11</v>
      </c>
      <c r="I53" s="7">
        <v>244.1</v>
      </c>
      <c r="J53" s="7">
        <v>80.4</v>
      </c>
      <c r="K53" s="7">
        <v>93.3</v>
      </c>
      <c r="L53" s="7">
        <v>111.6</v>
      </c>
      <c r="M53" s="18">
        <v>108</v>
      </c>
      <c r="N53" s="7">
        <v>138.3</v>
      </c>
      <c r="O53" s="7">
        <v>108.6</v>
      </c>
      <c r="P53" s="7">
        <v>118.1</v>
      </c>
      <c r="Q53" s="7">
        <v>113.7</v>
      </c>
      <c r="R53" s="7">
        <v>138.5</v>
      </c>
      <c r="S53" s="7">
        <v>161.5</v>
      </c>
      <c r="T53" s="18">
        <v>174.4</v>
      </c>
      <c r="U53" s="7">
        <v>244.3</v>
      </c>
      <c r="V53" s="7">
        <v>471.1</v>
      </c>
      <c r="W53" s="11">
        <v>618.7</v>
      </c>
      <c r="X53" s="11">
        <v>634.9</v>
      </c>
      <c r="Y53" s="23">
        <v>560</v>
      </c>
      <c r="Z53" s="23">
        <v>810.1</v>
      </c>
    </row>
    <row r="54" spans="1:26" ht="28.5">
      <c r="A54" s="31" t="s">
        <v>1723</v>
      </c>
      <c r="C54" s="64"/>
      <c r="D54" s="7">
        <v>0.2</v>
      </c>
      <c r="E54" s="7">
        <v>5.7</v>
      </c>
      <c r="F54" s="7">
        <v>26.8</v>
      </c>
      <c r="G54" s="7">
        <v>35.2</v>
      </c>
      <c r="H54" s="7">
        <v>32.7</v>
      </c>
      <c r="I54" s="7">
        <v>-50.4</v>
      </c>
      <c r="J54" s="7">
        <v>-67.8</v>
      </c>
      <c r="K54" s="18">
        <v>-73</v>
      </c>
      <c r="L54" s="7">
        <v>-55.2</v>
      </c>
      <c r="M54" s="7">
        <v>25.9</v>
      </c>
      <c r="N54" s="7">
        <v>-2.4</v>
      </c>
      <c r="O54" s="7">
        <v>75.9</v>
      </c>
      <c r="P54" s="7">
        <v>53.5</v>
      </c>
      <c r="Q54" s="7">
        <v>78.5</v>
      </c>
      <c r="R54" s="7">
        <v>114.8</v>
      </c>
      <c r="S54" s="7">
        <v>21.9</v>
      </c>
      <c r="T54" s="18">
        <v>252.5</v>
      </c>
      <c r="U54" s="7">
        <v>484.2</v>
      </c>
      <c r="V54" s="7">
        <v>289.7</v>
      </c>
      <c r="W54" s="11">
        <v>192.4</v>
      </c>
      <c r="X54" s="11">
        <v>135.3</v>
      </c>
      <c r="Y54" s="23">
        <v>-412</v>
      </c>
      <c r="Z54" s="11">
        <v>-101.3</v>
      </c>
    </row>
    <row r="55" spans="1:26" ht="50.25" customHeight="1">
      <c r="A55" s="31" t="s">
        <v>1724</v>
      </c>
      <c r="C55" s="64"/>
      <c r="D55" s="18">
        <v>0.2</v>
      </c>
      <c r="E55" s="18">
        <v>10.6</v>
      </c>
      <c r="F55" s="18">
        <v>76.6</v>
      </c>
      <c r="G55" s="18">
        <v>237.1</v>
      </c>
      <c r="H55" s="18">
        <v>384.9</v>
      </c>
      <c r="I55" s="18">
        <v>385.8</v>
      </c>
      <c r="J55" s="18">
        <v>270.4</v>
      </c>
      <c r="K55" s="18">
        <v>185.1</v>
      </c>
      <c r="L55" s="18">
        <v>160.2</v>
      </c>
      <c r="M55" s="18">
        <v>217</v>
      </c>
      <c r="N55" s="18">
        <v>314.7</v>
      </c>
      <c r="O55" s="18">
        <v>557.6</v>
      </c>
      <c r="P55" s="18">
        <v>721.6</v>
      </c>
      <c r="Q55" s="18">
        <v>875.6</v>
      </c>
      <c r="R55" s="18">
        <v>1047.4</v>
      </c>
      <c r="S55" s="18">
        <v>1144</v>
      </c>
      <c r="T55" s="18">
        <v>1469.7</v>
      </c>
      <c r="U55" s="18">
        <v>2054.2</v>
      </c>
      <c r="V55" s="7">
        <v>2803.3</v>
      </c>
      <c r="W55" s="11">
        <v>3196.7</v>
      </c>
      <c r="X55" s="18">
        <v>3634.8</v>
      </c>
      <c r="Y55" s="18">
        <v>4593.2</v>
      </c>
      <c r="Z55" s="11">
        <v>4990.5</v>
      </c>
    </row>
    <row r="56" spans="1:26" ht="21.75" customHeight="1">
      <c r="A56" s="423" t="s">
        <v>1725</v>
      </c>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row>
    <row r="57" spans="1:26" ht="12.75">
      <c r="A57" s="426" t="s">
        <v>1866</v>
      </c>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row>
    <row r="58" spans="1:26" ht="12.75">
      <c r="A58" s="426" t="s">
        <v>1860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row>
    <row r="59" ht="22.5" customHeight="1">
      <c r="A59" s="119" t="s">
        <v>1843</v>
      </c>
    </row>
    <row r="60" spans="1:26" ht="15.75">
      <c r="A60" s="17" t="s">
        <v>1726</v>
      </c>
      <c r="C60" s="27"/>
      <c r="D60" s="27">
        <v>1534</v>
      </c>
      <c r="E60" s="27">
        <v>2175</v>
      </c>
      <c r="F60" s="27">
        <v>2217</v>
      </c>
      <c r="G60" s="27">
        <v>2043</v>
      </c>
      <c r="H60" s="27">
        <v>1893</v>
      </c>
      <c r="I60" s="27">
        <v>1493</v>
      </c>
      <c r="J60" s="27">
        <v>1318</v>
      </c>
      <c r="K60" s="27">
        <v>1166</v>
      </c>
      <c r="L60" s="27">
        <v>1196</v>
      </c>
      <c r="M60" s="27">
        <v>1205</v>
      </c>
      <c r="N60" s="27">
        <v>1187</v>
      </c>
      <c r="O60" s="27">
        <v>1063</v>
      </c>
      <c r="P60" s="27">
        <v>983</v>
      </c>
      <c r="Q60" s="27">
        <v>921</v>
      </c>
      <c r="R60" s="27">
        <v>849</v>
      </c>
      <c r="S60" s="27">
        <v>777</v>
      </c>
      <c r="T60" s="27">
        <v>693</v>
      </c>
      <c r="U60" s="27">
        <v>600</v>
      </c>
      <c r="V60" s="7">
        <v>514</v>
      </c>
      <c r="W60" s="11">
        <v>436</v>
      </c>
      <c r="X60" s="11">
        <v>409</v>
      </c>
      <c r="Y60" s="11">
        <v>395</v>
      </c>
      <c r="Z60" s="11">
        <v>360</v>
      </c>
    </row>
    <row r="61" spans="1:26" ht="18.75" customHeight="1">
      <c r="A61" s="17" t="s">
        <v>1727</v>
      </c>
      <c r="C61" s="27"/>
      <c r="D61" s="27">
        <v>4554</v>
      </c>
      <c r="E61" s="27">
        <v>6935</v>
      </c>
      <c r="F61" s="27">
        <v>6393</v>
      </c>
      <c r="G61" s="27">
        <v>6750</v>
      </c>
      <c r="H61" s="27">
        <v>5062</v>
      </c>
      <c r="I61" s="27">
        <v>4753</v>
      </c>
      <c r="J61" s="27">
        <v>4820</v>
      </c>
      <c r="K61" s="27">
        <v>4507</v>
      </c>
      <c r="L61" s="27">
        <v>4628</v>
      </c>
      <c r="M61" s="27">
        <v>5249</v>
      </c>
      <c r="N61" s="27">
        <v>4955</v>
      </c>
      <c r="O61" s="27">
        <v>4944</v>
      </c>
      <c r="P61" s="27">
        <v>5038</v>
      </c>
      <c r="Q61" s="27">
        <v>5171</v>
      </c>
      <c r="R61" s="27">
        <v>5341</v>
      </c>
      <c r="S61" s="27">
        <v>5443</v>
      </c>
      <c r="T61" s="27">
        <v>5213</v>
      </c>
      <c r="U61" s="27">
        <v>4567</v>
      </c>
      <c r="V61" s="7">
        <v>4332</v>
      </c>
      <c r="W61" s="11">
        <v>5081</v>
      </c>
      <c r="X61" s="11">
        <v>5180</v>
      </c>
      <c r="Y61" s="11">
        <v>4803</v>
      </c>
      <c r="Z61" s="11">
        <v>4863</v>
      </c>
    </row>
    <row r="62" spans="1:26" ht="27.75" customHeight="1">
      <c r="A62" s="31" t="s">
        <v>1728</v>
      </c>
      <c r="C62" s="27"/>
      <c r="D62" s="27">
        <v>87.7</v>
      </c>
      <c r="E62" s="27">
        <v>494.9</v>
      </c>
      <c r="F62" s="27">
        <v>1642.1</v>
      </c>
      <c r="G62" s="88">
        <v>2427</v>
      </c>
      <c r="H62" s="27">
        <v>4919.7</v>
      </c>
      <c r="I62" s="27">
        <v>7434.8</v>
      </c>
      <c r="J62" s="88">
        <v>10809</v>
      </c>
      <c r="K62" s="27">
        <v>16041.6</v>
      </c>
      <c r="L62" s="88">
        <v>36614</v>
      </c>
      <c r="M62" s="27">
        <v>52947.1</v>
      </c>
      <c r="N62" s="27">
        <v>76336.4</v>
      </c>
      <c r="O62" s="88">
        <v>130350.3</v>
      </c>
      <c r="P62" s="27">
        <v>142042.1</v>
      </c>
      <c r="Q62" s="27">
        <v>149411.2</v>
      </c>
      <c r="R62" s="88">
        <v>156556</v>
      </c>
      <c r="S62" s="88">
        <v>158722</v>
      </c>
      <c r="T62" s="88">
        <v>150687.1</v>
      </c>
      <c r="U62" s="290">
        <v>155175.2</v>
      </c>
      <c r="V62" s="7">
        <v>177860.3</v>
      </c>
      <c r="W62" s="11">
        <v>198644.1</v>
      </c>
      <c r="X62" s="11">
        <v>224105.9</v>
      </c>
      <c r="Y62" s="11">
        <v>217041.8</v>
      </c>
      <c r="Z62" s="11">
        <v>204294.1</v>
      </c>
    </row>
    <row r="63" spans="1:26" ht="29.25" customHeight="1">
      <c r="A63" s="17" t="s">
        <v>1729</v>
      </c>
      <c r="C63" s="10"/>
      <c r="D63" s="27">
        <v>131271</v>
      </c>
      <c r="E63" s="27">
        <v>94700</v>
      </c>
      <c r="F63" s="27">
        <v>84695</v>
      </c>
      <c r="G63" s="27">
        <v>70252</v>
      </c>
      <c r="H63" s="27">
        <v>64566</v>
      </c>
      <c r="I63" s="27">
        <v>56420</v>
      </c>
      <c r="J63" s="27">
        <v>55473</v>
      </c>
      <c r="K63" s="27">
        <v>50452</v>
      </c>
      <c r="L63" s="27">
        <v>47232</v>
      </c>
      <c r="M63" s="27">
        <v>46131</v>
      </c>
      <c r="N63" s="27">
        <v>52783</v>
      </c>
      <c r="O63" s="27">
        <v>52618</v>
      </c>
      <c r="P63" s="27">
        <v>67218</v>
      </c>
      <c r="Q63" s="27">
        <v>40766</v>
      </c>
      <c r="R63" s="27">
        <v>37056</v>
      </c>
      <c r="S63" s="27">
        <v>20346</v>
      </c>
      <c r="T63" s="27">
        <v>28736</v>
      </c>
      <c r="U63" s="27">
        <v>29355</v>
      </c>
      <c r="V63" s="7">
        <v>35099</v>
      </c>
      <c r="W63" s="11">
        <v>129460</v>
      </c>
      <c r="X63" s="11">
        <v>131330</v>
      </c>
      <c r="Y63" s="11">
        <v>125422</v>
      </c>
      <c r="Z63" s="11">
        <v>160818</v>
      </c>
    </row>
    <row r="64" spans="1:26" ht="27.75" customHeight="1">
      <c r="A64" s="17" t="s">
        <v>1730</v>
      </c>
      <c r="C64" s="10"/>
      <c r="D64" s="27">
        <v>65711</v>
      </c>
      <c r="E64" s="27">
        <v>97627</v>
      </c>
      <c r="F64" s="27">
        <v>104735</v>
      </c>
      <c r="G64" s="27">
        <v>71791</v>
      </c>
      <c r="H64" s="27">
        <v>60198</v>
      </c>
      <c r="I64" s="27">
        <v>47841</v>
      </c>
      <c r="J64" s="27">
        <v>47542</v>
      </c>
      <c r="K64" s="27">
        <v>52156</v>
      </c>
      <c r="L64" s="27">
        <v>51131</v>
      </c>
      <c r="M64" s="27">
        <v>54424</v>
      </c>
      <c r="N64" s="27">
        <v>85545</v>
      </c>
      <c r="O64" s="27">
        <v>117878</v>
      </c>
      <c r="P64" s="27">
        <v>137151</v>
      </c>
      <c r="Q64" s="27">
        <v>199149</v>
      </c>
      <c r="R64" s="27">
        <v>190843</v>
      </c>
      <c r="S64" s="27">
        <v>194162</v>
      </c>
      <c r="T64" s="27">
        <v>196469</v>
      </c>
      <c r="U64" s="27">
        <v>177306</v>
      </c>
      <c r="V64" s="7">
        <v>163687</v>
      </c>
      <c r="W64" s="11">
        <v>272362</v>
      </c>
      <c r="X64" s="11">
        <v>180996</v>
      </c>
      <c r="Y64" s="11">
        <v>168705</v>
      </c>
      <c r="Z64" s="11">
        <v>223164</v>
      </c>
    </row>
    <row r="65" spans="1:26" ht="16.5" customHeight="1">
      <c r="A65" s="31" t="s">
        <v>1731</v>
      </c>
      <c r="C65" s="27"/>
      <c r="D65" s="27">
        <v>144.2</v>
      </c>
      <c r="E65" s="27">
        <v>152.6</v>
      </c>
      <c r="F65" s="27">
        <v>113.3</v>
      </c>
      <c r="G65" s="88">
        <v>86</v>
      </c>
      <c r="H65" s="27">
        <v>80.8</v>
      </c>
      <c r="I65" s="27">
        <v>75.6</v>
      </c>
      <c r="J65" s="27">
        <v>83.1</v>
      </c>
      <c r="K65" s="27">
        <v>90.9</v>
      </c>
      <c r="L65" s="27">
        <v>90.6</v>
      </c>
      <c r="M65" s="27">
        <v>99.7</v>
      </c>
      <c r="N65" s="27">
        <v>106.4</v>
      </c>
      <c r="O65" s="88">
        <v>108</v>
      </c>
      <c r="P65" s="27">
        <v>138.1</v>
      </c>
      <c r="Q65" s="27">
        <v>133.4</v>
      </c>
      <c r="R65" s="27">
        <v>147.2</v>
      </c>
      <c r="S65" s="27">
        <v>157.8</v>
      </c>
      <c r="T65" s="88">
        <v>120</v>
      </c>
      <c r="U65" s="88">
        <v>128.1</v>
      </c>
      <c r="V65" s="7">
        <v>133.2</v>
      </c>
      <c r="W65" s="11">
        <v>140.7</v>
      </c>
      <c r="X65" s="11">
        <v>139.1</v>
      </c>
      <c r="Y65" s="11">
        <v>157.9</v>
      </c>
      <c r="Z65" s="11">
        <v>144.7</v>
      </c>
    </row>
    <row r="66" spans="1:26" ht="31.5" customHeight="1">
      <c r="A66" s="17" t="s">
        <v>1732</v>
      </c>
      <c r="C66" s="27"/>
      <c r="D66" s="27">
        <v>1257.5</v>
      </c>
      <c r="E66" s="27">
        <v>7955.5</v>
      </c>
      <c r="F66" s="27">
        <v>23641.1</v>
      </c>
      <c r="G66" s="27">
        <v>29056.8</v>
      </c>
      <c r="H66" s="88">
        <v>36570.4</v>
      </c>
      <c r="I66" s="27">
        <v>43651.9</v>
      </c>
      <c r="J66" s="27">
        <v>96695.5</v>
      </c>
      <c r="K66" s="27">
        <v>170074.1</v>
      </c>
      <c r="L66" s="27">
        <v>291174.3</v>
      </c>
      <c r="M66" s="27">
        <v>329877.8</v>
      </c>
      <c r="N66" s="88">
        <v>446791</v>
      </c>
      <c r="O66" s="27">
        <v>470525.7</v>
      </c>
      <c r="P66" s="27">
        <v>506151.1</v>
      </c>
      <c r="Q66" s="27">
        <v>614001.9</v>
      </c>
      <c r="R66" s="88">
        <v>775083</v>
      </c>
      <c r="S66" s="27">
        <v>954754.2</v>
      </c>
      <c r="T66" s="88">
        <v>979099.3</v>
      </c>
      <c r="U66" s="88">
        <v>1036677</v>
      </c>
      <c r="V66" s="7">
        <v>1269762.8</v>
      </c>
      <c r="W66" s="290">
        <v>811105.2</v>
      </c>
      <c r="X66" s="11">
        <v>901077.9</v>
      </c>
      <c r="Y66" s="11">
        <v>983400.6</v>
      </c>
      <c r="Z66" s="23">
        <v>1033532</v>
      </c>
    </row>
    <row r="67" spans="1:26" ht="28.5" customHeight="1">
      <c r="A67" s="99" t="s">
        <v>1733</v>
      </c>
      <c r="C67" s="27"/>
      <c r="D67" s="27">
        <v>633.7</v>
      </c>
      <c r="E67" s="27">
        <v>5136.1</v>
      </c>
      <c r="F67" s="27">
        <v>17193.7</v>
      </c>
      <c r="G67" s="27">
        <v>23385.4</v>
      </c>
      <c r="H67" s="27">
        <v>26911.6</v>
      </c>
      <c r="I67" s="27">
        <v>33596.6</v>
      </c>
      <c r="J67" s="27">
        <v>64589.7</v>
      </c>
      <c r="K67" s="88">
        <v>138566</v>
      </c>
      <c r="L67" s="27">
        <v>201002.7</v>
      </c>
      <c r="M67" s="27">
        <v>232530.4</v>
      </c>
      <c r="N67" s="27">
        <v>292346.4</v>
      </c>
      <c r="O67" s="27">
        <v>293562.8</v>
      </c>
      <c r="P67" s="27">
        <v>308484.4</v>
      </c>
      <c r="Q67" s="27">
        <v>356934.3</v>
      </c>
      <c r="R67" s="27">
        <v>486597.2</v>
      </c>
      <c r="S67" s="27">
        <v>633233.6</v>
      </c>
      <c r="T67" s="88">
        <v>739908.1</v>
      </c>
      <c r="U67" s="27">
        <v>774830.6</v>
      </c>
      <c r="V67" s="7">
        <v>902205.7</v>
      </c>
      <c r="W67" s="11">
        <v>376601.8</v>
      </c>
      <c r="X67" s="23">
        <v>419850.7</v>
      </c>
      <c r="Y67" s="11">
        <v>473469.1</v>
      </c>
      <c r="Z67" s="11">
        <v>513954.7</v>
      </c>
    </row>
    <row r="68" spans="1:26" ht="39.75" customHeight="1">
      <c r="A68" s="31" t="s">
        <v>1734</v>
      </c>
      <c r="B68" s="10"/>
      <c r="C68" s="10"/>
      <c r="D68" s="10"/>
      <c r="E68" s="10"/>
      <c r="F68" s="10"/>
      <c r="H68" s="27">
        <v>778.8</v>
      </c>
      <c r="I68" s="27">
        <v>665.5</v>
      </c>
      <c r="J68" s="27">
        <v>1103.9</v>
      </c>
      <c r="K68" s="27">
        <v>2089.3</v>
      </c>
      <c r="L68" s="27">
        <v>2795.8</v>
      </c>
      <c r="M68" s="27">
        <v>11373.2</v>
      </c>
      <c r="N68" s="27">
        <v>15458.4</v>
      </c>
      <c r="O68" s="27">
        <v>10203.8</v>
      </c>
      <c r="P68" s="27">
        <v>28800.4</v>
      </c>
      <c r="Q68" s="27">
        <v>30550.8</v>
      </c>
      <c r="R68" s="27">
        <v>26330.2</v>
      </c>
      <c r="S68" s="88">
        <v>11748</v>
      </c>
      <c r="T68" s="88">
        <v>-1074.7</v>
      </c>
      <c r="U68" s="88">
        <v>38121.1</v>
      </c>
      <c r="V68" s="7">
        <v>42233.9</v>
      </c>
      <c r="W68" s="290">
        <v>68724.4</v>
      </c>
      <c r="X68" s="11">
        <v>45134.8</v>
      </c>
      <c r="Y68" s="23">
        <v>62718</v>
      </c>
      <c r="Z68" s="11">
        <v>129474.5</v>
      </c>
    </row>
    <row r="69" spans="1:26" ht="28.5" customHeight="1">
      <c r="A69" s="31" t="s">
        <v>1735</v>
      </c>
      <c r="B69" s="10"/>
      <c r="C69" s="10"/>
      <c r="D69" s="10"/>
      <c r="E69" s="10"/>
      <c r="F69" s="10"/>
      <c r="H69" s="10"/>
      <c r="I69" s="10"/>
      <c r="J69" s="10"/>
      <c r="K69" s="10"/>
      <c r="L69" s="10"/>
      <c r="M69" s="27">
        <v>40067.3</v>
      </c>
      <c r="N69" s="27">
        <v>51595.8</v>
      </c>
      <c r="O69" s="27">
        <v>73088.3</v>
      </c>
      <c r="P69" s="27">
        <v>107985.1</v>
      </c>
      <c r="Q69" s="88">
        <v>118432.9</v>
      </c>
      <c r="R69" s="27">
        <v>144571.8</v>
      </c>
      <c r="S69" s="27">
        <v>183219.2</v>
      </c>
      <c r="T69" s="88">
        <v>184033.7</v>
      </c>
      <c r="U69" s="27">
        <v>201893.8</v>
      </c>
      <c r="V69" s="7">
        <v>178254.4</v>
      </c>
      <c r="W69" s="11">
        <v>215507.7</v>
      </c>
      <c r="X69" s="11">
        <v>255638.7</v>
      </c>
      <c r="Y69" s="11">
        <v>366855.3</v>
      </c>
      <c r="Z69" s="11">
        <v>357665.3</v>
      </c>
    </row>
    <row r="70" spans="1:26" ht="31.5" customHeight="1">
      <c r="A70" s="31" t="s">
        <v>1736</v>
      </c>
      <c r="B70" s="10"/>
      <c r="C70" s="10"/>
      <c r="D70" s="10"/>
      <c r="E70" s="10"/>
      <c r="F70" s="10"/>
      <c r="H70" s="10"/>
      <c r="I70" s="10"/>
      <c r="J70" s="10"/>
      <c r="K70" s="10"/>
      <c r="L70" s="10"/>
      <c r="M70" s="27">
        <v>45108.9</v>
      </c>
      <c r="N70" s="27">
        <v>53641.9</v>
      </c>
      <c r="O70" s="27">
        <v>64434.3</v>
      </c>
      <c r="P70" s="27">
        <v>71530.9</v>
      </c>
      <c r="Q70" s="27">
        <v>75533.7</v>
      </c>
      <c r="R70" s="27">
        <v>103392.1</v>
      </c>
      <c r="S70" s="27">
        <v>112607.9</v>
      </c>
      <c r="T70" s="88">
        <v>105692.1</v>
      </c>
      <c r="U70" s="88">
        <v>101453.3</v>
      </c>
      <c r="V70" s="7">
        <v>96929.8</v>
      </c>
      <c r="W70" s="290">
        <v>107744.8</v>
      </c>
      <c r="X70" s="11">
        <v>137394.7</v>
      </c>
      <c r="Y70" s="11">
        <v>164261.1</v>
      </c>
      <c r="Z70" s="11">
        <v>173841.3</v>
      </c>
    </row>
    <row r="71" spans="1:26" ht="24" customHeight="1">
      <c r="A71" s="422" t="s">
        <v>1737</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row>
    <row r="72" spans="1:26" ht="15" customHeight="1">
      <c r="A72" s="432" t="s">
        <v>1841</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row>
    <row r="73" spans="1:26" ht="13.5" customHeight="1">
      <c r="A73" s="426" t="s">
        <v>1738</v>
      </c>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row>
    <row r="74" spans="1:22" ht="15.75">
      <c r="A74" s="91" t="s">
        <v>1842</v>
      </c>
      <c r="U74" s="41"/>
      <c r="V74" s="48"/>
    </row>
    <row r="75" spans="1:26" ht="24.75" customHeight="1">
      <c r="A75" s="31" t="s">
        <v>1739</v>
      </c>
      <c r="E75" s="64"/>
      <c r="G75" s="100">
        <v>124989</v>
      </c>
      <c r="H75" s="100">
        <v>173998</v>
      </c>
      <c r="I75" s="100">
        <v>-115111</v>
      </c>
      <c r="J75" s="100">
        <v>723158</v>
      </c>
      <c r="K75" s="100">
        <v>1190597</v>
      </c>
      <c r="L75" s="100">
        <v>1141253</v>
      </c>
      <c r="M75" s="100">
        <v>923320</v>
      </c>
      <c r="N75" s="100">
        <v>1456171</v>
      </c>
      <c r="O75" s="100">
        <v>2485439</v>
      </c>
      <c r="P75" s="100">
        <v>3225916</v>
      </c>
      <c r="Q75" s="100">
        <v>5721598</v>
      </c>
      <c r="R75" s="100">
        <v>6040922</v>
      </c>
      <c r="S75" s="100">
        <v>3801161</v>
      </c>
      <c r="T75" s="100">
        <v>4431609</v>
      </c>
      <c r="U75" s="72">
        <v>6330589.049</v>
      </c>
      <c r="V75" s="100">
        <v>7139536.04</v>
      </c>
      <c r="W75" s="100">
        <v>7824538</v>
      </c>
      <c r="X75" s="100">
        <v>6853753</v>
      </c>
      <c r="Y75" s="100">
        <v>4346793</v>
      </c>
      <c r="Z75" s="100">
        <v>7502736</v>
      </c>
    </row>
    <row r="76" spans="1:26" ht="14.25" customHeight="1">
      <c r="A76" s="31" t="s">
        <v>1740</v>
      </c>
      <c r="E76" s="64"/>
      <c r="G76" s="29">
        <v>50.6</v>
      </c>
      <c r="H76" s="29">
        <v>50.1</v>
      </c>
      <c r="I76" s="29">
        <v>53.2</v>
      </c>
      <c r="J76" s="29">
        <v>40.8</v>
      </c>
      <c r="K76" s="29">
        <v>39.8</v>
      </c>
      <c r="L76" s="29">
        <v>37.9</v>
      </c>
      <c r="M76" s="29">
        <v>43.5</v>
      </c>
      <c r="N76" s="22">
        <v>43</v>
      </c>
      <c r="O76" s="29">
        <v>38.1</v>
      </c>
      <c r="P76" s="29">
        <v>36.4</v>
      </c>
      <c r="Q76" s="29">
        <v>32.5</v>
      </c>
      <c r="R76" s="29">
        <v>25.5</v>
      </c>
      <c r="S76" s="29">
        <v>28.3</v>
      </c>
      <c r="T76" s="22">
        <v>32</v>
      </c>
      <c r="U76" s="58" t="s">
        <v>1741</v>
      </c>
      <c r="V76" s="22">
        <v>30</v>
      </c>
      <c r="W76" s="22">
        <v>29.1</v>
      </c>
      <c r="X76" s="22">
        <v>31</v>
      </c>
      <c r="Y76" s="22">
        <v>33</v>
      </c>
      <c r="Z76" s="7">
        <v>32.6</v>
      </c>
    </row>
    <row r="77" spans="1:26" ht="12.75">
      <c r="A77" s="31" t="s">
        <v>1742</v>
      </c>
      <c r="E77" s="64"/>
      <c r="G77" s="100">
        <v>113504</v>
      </c>
      <c r="H77" s="100">
        <v>135010</v>
      </c>
      <c r="I77" s="100">
        <v>472690</v>
      </c>
      <c r="J77" s="100">
        <v>161710</v>
      </c>
      <c r="K77" s="100">
        <v>170231</v>
      </c>
      <c r="L77" s="100">
        <v>216553</v>
      </c>
      <c r="M77" s="100">
        <v>350095</v>
      </c>
      <c r="N77" s="100">
        <v>359580</v>
      </c>
      <c r="O77" s="100">
        <v>293113</v>
      </c>
      <c r="P77" s="100">
        <v>447695</v>
      </c>
      <c r="Q77" s="100">
        <v>363027</v>
      </c>
      <c r="R77" s="100">
        <v>370693</v>
      </c>
      <c r="S77" s="100">
        <v>1553201</v>
      </c>
      <c r="T77" s="100">
        <v>1420117</v>
      </c>
      <c r="U77" s="72">
        <v>1022225.147</v>
      </c>
      <c r="V77" s="100">
        <v>1654029.871</v>
      </c>
      <c r="W77" s="100">
        <v>1388698</v>
      </c>
      <c r="X77" s="100">
        <v>2664992</v>
      </c>
      <c r="Y77" s="100">
        <v>6118282</v>
      </c>
      <c r="Z77" s="7">
        <v>5151153</v>
      </c>
    </row>
    <row r="78" spans="1:26" ht="25.5" customHeight="1">
      <c r="A78" s="31" t="s">
        <v>1743</v>
      </c>
      <c r="E78" s="64"/>
      <c r="G78" s="29">
        <v>4.8</v>
      </c>
      <c r="H78" s="29">
        <v>6.3</v>
      </c>
      <c r="I78" s="29">
        <v>8.1</v>
      </c>
      <c r="J78" s="29">
        <v>18.5</v>
      </c>
      <c r="K78" s="29">
        <v>18.9</v>
      </c>
      <c r="L78" s="29">
        <v>14.4</v>
      </c>
      <c r="M78" s="29">
        <v>10.9</v>
      </c>
      <c r="N78" s="29">
        <v>10.2</v>
      </c>
      <c r="O78" s="29">
        <v>13.2</v>
      </c>
      <c r="P78" s="29">
        <v>13.5</v>
      </c>
      <c r="Q78" s="29">
        <v>13.2</v>
      </c>
      <c r="R78" s="29">
        <v>13.1</v>
      </c>
      <c r="S78" s="22">
        <v>13</v>
      </c>
      <c r="T78" s="29">
        <v>10.8</v>
      </c>
      <c r="U78" s="58">
        <v>10</v>
      </c>
      <c r="V78" s="19" t="s">
        <v>1744</v>
      </c>
      <c r="W78" s="58">
        <v>8.6</v>
      </c>
      <c r="X78" s="22">
        <v>7</v>
      </c>
      <c r="Y78" s="22">
        <v>7.3</v>
      </c>
      <c r="Z78" s="7">
        <v>8.1</v>
      </c>
    </row>
    <row r="79" spans="1:26" ht="12.75">
      <c r="A79" s="31" t="s">
        <v>1745</v>
      </c>
      <c r="E79" s="64"/>
      <c r="G79" s="29">
        <v>1.3</v>
      </c>
      <c r="H79" s="29">
        <v>1.7</v>
      </c>
      <c r="I79" s="29">
        <v>-0.9</v>
      </c>
      <c r="J79" s="22">
        <v>5</v>
      </c>
      <c r="K79" s="29">
        <v>7.6</v>
      </c>
      <c r="L79" s="29">
        <v>6.1</v>
      </c>
      <c r="M79" s="29">
        <v>4.3</v>
      </c>
      <c r="N79" s="29">
        <v>5.9</v>
      </c>
      <c r="O79" s="29">
        <v>8.5</v>
      </c>
      <c r="P79" s="29">
        <v>8.8</v>
      </c>
      <c r="Q79" s="29">
        <v>12.2</v>
      </c>
      <c r="R79" s="29">
        <v>10.4</v>
      </c>
      <c r="S79" s="29">
        <v>5.4</v>
      </c>
      <c r="T79" s="29">
        <v>5.5</v>
      </c>
      <c r="U79" s="310" t="s">
        <v>1746</v>
      </c>
      <c r="V79" s="19" t="s">
        <v>359</v>
      </c>
      <c r="W79" s="19">
        <v>6.1</v>
      </c>
      <c r="X79" s="19">
        <v>4.5</v>
      </c>
      <c r="Y79" s="19">
        <v>2.5</v>
      </c>
      <c r="Z79" s="7">
        <v>3.7</v>
      </c>
    </row>
    <row r="80" spans="1:26" ht="12.75">
      <c r="A80" s="31" t="s">
        <v>1747</v>
      </c>
      <c r="E80" s="64"/>
      <c r="G80" s="100">
        <v>1753736</v>
      </c>
      <c r="H80" s="100">
        <v>2441856</v>
      </c>
      <c r="I80" s="100">
        <v>3402556</v>
      </c>
      <c r="J80" s="100">
        <v>4374225</v>
      </c>
      <c r="K80" s="100">
        <v>5841343</v>
      </c>
      <c r="L80" s="100">
        <v>6830179</v>
      </c>
      <c r="M80" s="100">
        <v>8048645</v>
      </c>
      <c r="N80" s="100">
        <v>9709306</v>
      </c>
      <c r="O80" s="100">
        <v>12048850</v>
      </c>
      <c r="P80" s="100">
        <v>14315616</v>
      </c>
      <c r="Q80" s="100">
        <v>17714632</v>
      </c>
      <c r="R80" s="100">
        <v>23281981</v>
      </c>
      <c r="S80" s="100">
        <v>30448706</v>
      </c>
      <c r="T80" s="100">
        <v>32905967</v>
      </c>
      <c r="U80" s="72">
        <v>39383807.234</v>
      </c>
      <c r="V80" s="100">
        <v>45804616.455</v>
      </c>
      <c r="W80" s="100">
        <v>52762125</v>
      </c>
      <c r="X80" s="100">
        <v>63954620</v>
      </c>
      <c r="Y80" s="100">
        <v>75009024</v>
      </c>
      <c r="Z80" s="7">
        <v>85129224</v>
      </c>
    </row>
    <row r="81" spans="1:26" ht="12.75">
      <c r="A81" s="31" t="s">
        <v>1748</v>
      </c>
      <c r="E81" s="64"/>
      <c r="G81" s="29">
        <v>98.8</v>
      </c>
      <c r="H81" s="29">
        <v>95.5</v>
      </c>
      <c r="I81" s="29">
        <v>91.2</v>
      </c>
      <c r="J81" s="29">
        <v>99.5</v>
      </c>
      <c r="K81" s="29">
        <v>102.5</v>
      </c>
      <c r="L81" s="29">
        <v>106.1</v>
      </c>
      <c r="M81" s="29">
        <v>109.7</v>
      </c>
      <c r="N81" s="29">
        <v>116.2</v>
      </c>
      <c r="O81" s="29">
        <v>113.1</v>
      </c>
      <c r="P81" s="29">
        <v>122.2</v>
      </c>
      <c r="Q81" s="29">
        <v>123.7</v>
      </c>
      <c r="R81" s="29">
        <v>130.7</v>
      </c>
      <c r="S81" s="29">
        <v>129.2</v>
      </c>
      <c r="T81" s="29">
        <v>129.4</v>
      </c>
      <c r="U81" s="58" t="s">
        <v>1749</v>
      </c>
      <c r="V81" s="19" t="s">
        <v>1750</v>
      </c>
      <c r="W81" s="19">
        <v>128.1</v>
      </c>
      <c r="X81" s="19">
        <v>125.3</v>
      </c>
      <c r="Y81" s="19">
        <v>121.1</v>
      </c>
      <c r="Z81" s="7">
        <v>126.6</v>
      </c>
    </row>
    <row r="82" spans="1:26" ht="28.5" customHeight="1">
      <c r="A82" s="31" t="s">
        <v>1751</v>
      </c>
      <c r="E82" s="64"/>
      <c r="G82" s="22">
        <v>-1</v>
      </c>
      <c r="H82" s="29">
        <v>-5.6</v>
      </c>
      <c r="I82" s="22">
        <v>-17</v>
      </c>
      <c r="J82" s="29">
        <v>-11.9</v>
      </c>
      <c r="K82" s="29">
        <v>-7.4</v>
      </c>
      <c r="L82" s="22">
        <v>-7</v>
      </c>
      <c r="M82" s="29">
        <v>-6.6</v>
      </c>
      <c r="N82" s="29">
        <v>-8.2</v>
      </c>
      <c r="O82" s="29">
        <v>-10.6</v>
      </c>
      <c r="P82" s="29">
        <v>-12.5</v>
      </c>
      <c r="Q82" s="29">
        <v>-13.3</v>
      </c>
      <c r="R82" s="29">
        <v>-10.5</v>
      </c>
      <c r="S82" s="29">
        <v>-14.1</v>
      </c>
      <c r="T82" s="29">
        <v>-18.8</v>
      </c>
      <c r="U82" s="58" t="s">
        <v>1752</v>
      </c>
      <c r="V82" s="19" t="s">
        <v>1753</v>
      </c>
      <c r="W82" s="19">
        <v>-25.5</v>
      </c>
      <c r="X82" s="19">
        <v>-30.7</v>
      </c>
      <c r="Y82" s="19">
        <v>-41.2</v>
      </c>
      <c r="Z82" s="7">
        <v>-42.6</v>
      </c>
    </row>
    <row r="83" spans="1:26" ht="12.75">
      <c r="A83" s="31" t="s">
        <v>1754</v>
      </c>
      <c r="E83" s="64"/>
      <c r="G83" s="29">
        <v>80.7</v>
      </c>
      <c r="H83" s="29">
        <v>73.9</v>
      </c>
      <c r="I83" s="29">
        <v>65.5</v>
      </c>
      <c r="J83" s="29">
        <v>62.2</v>
      </c>
      <c r="K83" s="29">
        <v>59.9</v>
      </c>
      <c r="L83" s="29">
        <v>60.9</v>
      </c>
      <c r="M83" s="29">
        <v>60.1</v>
      </c>
      <c r="N83" s="29">
        <v>57.7</v>
      </c>
      <c r="O83" s="29">
        <v>54.4</v>
      </c>
      <c r="P83" s="29">
        <v>56.2</v>
      </c>
      <c r="Q83" s="29">
        <v>57.1</v>
      </c>
      <c r="R83" s="29">
        <v>55.9</v>
      </c>
      <c r="S83" s="29">
        <v>50.5</v>
      </c>
      <c r="T83" s="29">
        <v>51.6</v>
      </c>
      <c r="U83" s="310" t="s">
        <v>1755</v>
      </c>
      <c r="V83" s="19" t="s">
        <v>1756</v>
      </c>
      <c r="W83" s="19">
        <v>48.2</v>
      </c>
      <c r="X83" s="19">
        <v>45.3</v>
      </c>
      <c r="Y83" s="19">
        <v>40.1</v>
      </c>
      <c r="Z83" s="7">
        <v>39.9</v>
      </c>
    </row>
    <row r="84" spans="1:26" ht="23.25" customHeight="1">
      <c r="A84" s="423" t="s">
        <v>1757</v>
      </c>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23"/>
    </row>
    <row r="85" ht="43.5" customHeight="1">
      <c r="A85" s="91" t="s">
        <v>1758</v>
      </c>
    </row>
    <row r="86" spans="1:26" ht="16.5" customHeight="1">
      <c r="A86" s="31" t="s">
        <v>1759</v>
      </c>
      <c r="F86" s="64"/>
      <c r="G86" s="206"/>
      <c r="H86" s="29">
        <v>1452970</v>
      </c>
      <c r="I86" s="29">
        <v>2811479</v>
      </c>
      <c r="J86" s="29">
        <v>3609435</v>
      </c>
      <c r="K86" s="29">
        <v>4479935</v>
      </c>
      <c r="L86" s="29">
        <v>6059063</v>
      </c>
      <c r="M86" s="10">
        <v>7307603</v>
      </c>
      <c r="N86" s="29">
        <v>8795918</v>
      </c>
      <c r="O86" s="29">
        <v>10420880</v>
      </c>
      <c r="P86" s="29">
        <v>12178969</v>
      </c>
      <c r="Q86" s="29">
        <v>14968091</v>
      </c>
      <c r="R86" s="29">
        <v>21406196</v>
      </c>
      <c r="S86" s="29">
        <v>28179482</v>
      </c>
      <c r="T86" s="29">
        <v>32561461</v>
      </c>
      <c r="U86" s="72">
        <v>37200349.632</v>
      </c>
      <c r="V86" s="311">
        <v>44018275</v>
      </c>
      <c r="W86" s="7">
        <v>49561426</v>
      </c>
      <c r="X86" s="19">
        <v>58340476</v>
      </c>
      <c r="Y86" s="19">
        <v>75182475</v>
      </c>
      <c r="Z86" s="7">
        <v>89014617</v>
      </c>
    </row>
    <row r="87" spans="1:26" ht="25.5" customHeight="1">
      <c r="A87" s="31" t="s">
        <v>1840</v>
      </c>
      <c r="F87" s="312"/>
      <c r="G87" s="206"/>
      <c r="H87" s="29">
        <v>782182</v>
      </c>
      <c r="I87" s="29">
        <v>1309205</v>
      </c>
      <c r="J87" s="29">
        <v>1445294</v>
      </c>
      <c r="K87" s="29">
        <v>1675153</v>
      </c>
      <c r="L87" s="29">
        <v>1667645</v>
      </c>
      <c r="M87" s="29">
        <v>1558850</v>
      </c>
      <c r="N87" s="29">
        <v>1401325</v>
      </c>
      <c r="O87" s="29">
        <v>1200598</v>
      </c>
      <c r="P87" s="29">
        <v>1032064</v>
      </c>
      <c r="Q87" s="29">
        <v>889263</v>
      </c>
      <c r="R87" s="29">
        <v>905432</v>
      </c>
      <c r="S87" s="29">
        <v>1073703</v>
      </c>
      <c r="T87" s="29">
        <v>1102076</v>
      </c>
      <c r="U87" s="72">
        <v>1171644.191</v>
      </c>
      <c r="V87" s="311">
        <v>1381947</v>
      </c>
      <c r="W87" s="29">
        <v>1343200</v>
      </c>
      <c r="X87" s="19">
        <v>1660601</v>
      </c>
      <c r="Y87" s="19">
        <v>2137882</v>
      </c>
      <c r="Z87" s="7">
        <v>2824692</v>
      </c>
    </row>
    <row r="88" spans="1:26" ht="14.25" customHeight="1">
      <c r="A88" s="31" t="s">
        <v>1760</v>
      </c>
      <c r="F88" s="29">
        <v>482842</v>
      </c>
      <c r="G88" s="29">
        <v>941159</v>
      </c>
      <c r="H88" s="29">
        <v>1288301</v>
      </c>
      <c r="I88" s="29">
        <v>2297445</v>
      </c>
      <c r="J88" s="29">
        <v>2900825</v>
      </c>
      <c r="K88" s="29">
        <v>3514951</v>
      </c>
      <c r="L88" s="29">
        <v>4230689</v>
      </c>
      <c r="M88" s="29">
        <v>4832303</v>
      </c>
      <c r="N88" s="29">
        <v>5283176</v>
      </c>
      <c r="O88" s="29">
        <v>5943838</v>
      </c>
      <c r="P88" s="29">
        <v>6389304</v>
      </c>
      <c r="Q88" s="29">
        <v>7696757</v>
      </c>
      <c r="R88" s="29">
        <v>10652807</v>
      </c>
      <c r="S88" s="29">
        <v>13353288</v>
      </c>
      <c r="T88" s="29">
        <v>14881506</v>
      </c>
      <c r="U88" s="72">
        <v>17683400.796</v>
      </c>
      <c r="V88" s="311">
        <v>20954272</v>
      </c>
      <c r="W88" s="7">
        <v>23631710</v>
      </c>
      <c r="X88" s="19">
        <v>27331558</v>
      </c>
      <c r="Y88" s="19">
        <v>33173617</v>
      </c>
      <c r="Z88" s="7">
        <v>38925596</v>
      </c>
    </row>
    <row r="89" spans="1:26" ht="12.75">
      <c r="A89" s="31" t="s">
        <v>1844</v>
      </c>
      <c r="F89" s="29">
        <v>238930</v>
      </c>
      <c r="G89" s="29">
        <v>514421</v>
      </c>
      <c r="H89" s="29">
        <v>756135</v>
      </c>
      <c r="I89" s="29">
        <v>1230613</v>
      </c>
      <c r="J89" s="29">
        <v>1354500</v>
      </c>
      <c r="K89" s="29">
        <v>1571469</v>
      </c>
      <c r="L89" s="29">
        <v>1560121</v>
      </c>
      <c r="M89" s="29">
        <v>1432819</v>
      </c>
      <c r="N89" s="29">
        <v>1306071</v>
      </c>
      <c r="O89" s="29">
        <v>1122193</v>
      </c>
      <c r="P89" s="29">
        <v>956356</v>
      </c>
      <c r="Q89" s="29">
        <v>821296</v>
      </c>
      <c r="R89" s="29">
        <v>832507</v>
      </c>
      <c r="S89" s="29">
        <v>994457</v>
      </c>
      <c r="T89" s="29">
        <v>957883</v>
      </c>
      <c r="U89" s="72">
        <v>1005997.697</v>
      </c>
      <c r="V89" s="311">
        <v>1208299</v>
      </c>
      <c r="W89" s="7">
        <v>1188416</v>
      </c>
      <c r="X89" s="19">
        <v>1469645</v>
      </c>
      <c r="Y89" s="19">
        <v>1881316</v>
      </c>
      <c r="Z89" s="7">
        <v>2428757</v>
      </c>
    </row>
    <row r="90" spans="1:26" ht="25.5">
      <c r="A90" s="31" t="s">
        <v>1761</v>
      </c>
      <c r="F90" s="29">
        <v>91445</v>
      </c>
      <c r="G90" s="29">
        <v>123824</v>
      </c>
      <c r="H90" s="29">
        <v>164669</v>
      </c>
      <c r="I90" s="29">
        <v>514034</v>
      </c>
      <c r="J90" s="29">
        <v>708610</v>
      </c>
      <c r="K90" s="29">
        <v>964984</v>
      </c>
      <c r="L90" s="29">
        <v>1828374</v>
      </c>
      <c r="M90" s="29">
        <v>2475300</v>
      </c>
      <c r="N90" s="29">
        <v>3512742</v>
      </c>
      <c r="O90" s="29">
        <v>4477042</v>
      </c>
      <c r="P90" s="29">
        <v>5789665</v>
      </c>
      <c r="Q90" s="29">
        <v>7271334</v>
      </c>
      <c r="R90" s="29">
        <v>10753389</v>
      </c>
      <c r="S90" s="29">
        <v>14826194</v>
      </c>
      <c r="T90" s="29">
        <v>17679955</v>
      </c>
      <c r="U90" s="72">
        <v>19516948.836</v>
      </c>
      <c r="V90" s="311">
        <v>23064003</v>
      </c>
      <c r="W90" s="7">
        <v>25929716</v>
      </c>
      <c r="X90" s="19">
        <v>30808918</v>
      </c>
      <c r="Y90" s="19">
        <v>42008858</v>
      </c>
      <c r="Z90" s="7">
        <v>50089021</v>
      </c>
    </row>
    <row r="91" spans="1:26" ht="25.5">
      <c r="A91" s="31" t="s">
        <v>1762</v>
      </c>
      <c r="F91" s="29">
        <v>10679</v>
      </c>
      <c r="G91" s="29">
        <v>23499</v>
      </c>
      <c r="H91" s="29">
        <v>26047</v>
      </c>
      <c r="I91" s="29">
        <v>78592</v>
      </c>
      <c r="J91" s="29">
        <v>90794</v>
      </c>
      <c r="K91" s="29">
        <v>103684</v>
      </c>
      <c r="L91" s="29">
        <v>107524</v>
      </c>
      <c r="M91" s="29">
        <v>126031</v>
      </c>
      <c r="N91" s="29">
        <v>95254</v>
      </c>
      <c r="O91" s="29">
        <v>78405</v>
      </c>
      <c r="P91" s="29">
        <v>75708</v>
      </c>
      <c r="Q91" s="29">
        <v>67967</v>
      </c>
      <c r="R91" s="29">
        <v>72925</v>
      </c>
      <c r="S91" s="29">
        <v>79246</v>
      </c>
      <c r="T91" s="29">
        <v>144193</v>
      </c>
      <c r="U91" s="72">
        <v>165646.494</v>
      </c>
      <c r="V91" s="311">
        <v>173648</v>
      </c>
      <c r="W91" s="7">
        <v>154784</v>
      </c>
      <c r="X91" s="19">
        <v>190956</v>
      </c>
      <c r="Y91" s="19">
        <v>256566</v>
      </c>
      <c r="Z91" s="7">
        <v>395935</v>
      </c>
    </row>
    <row r="92" spans="1:26" ht="12.75">
      <c r="A92" s="31" t="s">
        <v>1763</v>
      </c>
      <c r="F92" s="313">
        <v>265892</v>
      </c>
      <c r="G92" s="313">
        <v>487088</v>
      </c>
      <c r="H92" s="314">
        <v>622982</v>
      </c>
      <c r="I92" s="314">
        <v>1180024</v>
      </c>
      <c r="J92" s="314">
        <v>1522836</v>
      </c>
      <c r="K92" s="314">
        <v>1802660</v>
      </c>
      <c r="L92" s="314">
        <v>2112972</v>
      </c>
      <c r="M92" s="314">
        <v>2407155</v>
      </c>
      <c r="N92" s="314">
        <v>2604361</v>
      </c>
      <c r="O92" s="314">
        <v>2908135</v>
      </c>
      <c r="P92" s="314">
        <v>3193914</v>
      </c>
      <c r="Q92" s="314">
        <v>3948589</v>
      </c>
      <c r="R92" s="314">
        <v>5499637</v>
      </c>
      <c r="S92" s="313">
        <v>7131124</v>
      </c>
      <c r="T92" s="29">
        <v>7432160</v>
      </c>
      <c r="U92" s="72">
        <v>8791246.859</v>
      </c>
      <c r="V92" s="93">
        <v>10667129.965</v>
      </c>
      <c r="W92" s="7">
        <v>12510870</v>
      </c>
      <c r="X92" s="19">
        <v>14947143</v>
      </c>
      <c r="Y92" s="19">
        <v>16744745</v>
      </c>
      <c r="Z92" s="7">
        <v>18044549</v>
      </c>
    </row>
    <row r="93" spans="1:26" ht="12.75">
      <c r="A93" s="31" t="s">
        <v>1764</v>
      </c>
      <c r="F93" s="315">
        <v>122300</v>
      </c>
      <c r="G93" s="315">
        <v>245937</v>
      </c>
      <c r="H93" s="71">
        <v>344687</v>
      </c>
      <c r="I93" s="71">
        <v>585993</v>
      </c>
      <c r="J93" s="71">
        <v>619452</v>
      </c>
      <c r="K93" s="71">
        <v>712478</v>
      </c>
      <c r="L93" s="71">
        <v>753995</v>
      </c>
      <c r="M93" s="71">
        <v>710338</v>
      </c>
      <c r="N93" s="71">
        <v>651965</v>
      </c>
      <c r="O93" s="71">
        <v>569422</v>
      </c>
      <c r="P93" s="71">
        <v>516114</v>
      </c>
      <c r="Q93" s="71">
        <v>474594</v>
      </c>
      <c r="R93" s="71">
        <v>553903</v>
      </c>
      <c r="S93" s="315">
        <v>715772</v>
      </c>
      <c r="T93" s="29">
        <v>680920</v>
      </c>
      <c r="U93" s="72">
        <v>721326.336</v>
      </c>
      <c r="V93" s="93">
        <v>884406.584</v>
      </c>
      <c r="W93" s="7">
        <v>911116</v>
      </c>
      <c r="X93" s="19">
        <v>1156943</v>
      </c>
      <c r="Y93" s="19">
        <v>1451141</v>
      </c>
      <c r="Z93" s="7">
        <v>1621414</v>
      </c>
    </row>
    <row r="94" spans="1:26" ht="13.5" customHeight="1">
      <c r="A94" s="31" t="s">
        <v>1765</v>
      </c>
      <c r="F94" s="7">
        <v>361996</v>
      </c>
      <c r="G94" s="7">
        <v>662591</v>
      </c>
      <c r="H94" s="7">
        <v>846121</v>
      </c>
      <c r="I94" s="7">
        <v>1541966</v>
      </c>
      <c r="J94" s="7">
        <v>19996902</v>
      </c>
      <c r="K94" s="7">
        <v>2450755</v>
      </c>
      <c r="L94" s="7">
        <v>32110305</v>
      </c>
      <c r="M94" s="7">
        <v>3663343</v>
      </c>
      <c r="N94" s="7">
        <v>4138639</v>
      </c>
      <c r="O94" s="7">
        <v>5174449</v>
      </c>
      <c r="P94" s="7">
        <v>6331251</v>
      </c>
      <c r="Q94" s="7">
        <v>7871212</v>
      </c>
      <c r="R94" s="7">
        <v>11061130</v>
      </c>
      <c r="S94" s="7">
        <v>13783072</v>
      </c>
      <c r="T94" s="29">
        <v>15441535</v>
      </c>
      <c r="U94" s="72">
        <v>18003884.057</v>
      </c>
      <c r="V94" s="311">
        <v>21796875</v>
      </c>
      <c r="W94" s="7">
        <v>22866854</v>
      </c>
      <c r="X94" s="19">
        <v>26263685</v>
      </c>
      <c r="Y94" s="19">
        <v>31013596</v>
      </c>
      <c r="Z94" s="7">
        <v>35736421</v>
      </c>
    </row>
    <row r="95" spans="1:26" ht="12.75">
      <c r="A95" s="31" t="s">
        <v>1766</v>
      </c>
      <c r="F95" s="7">
        <v>165496</v>
      </c>
      <c r="G95" s="7">
        <v>335514</v>
      </c>
      <c r="H95" s="7">
        <v>458401</v>
      </c>
      <c r="I95" s="7">
        <v>761932</v>
      </c>
      <c r="J95" s="7">
        <v>8145655</v>
      </c>
      <c r="K95" s="7">
        <v>916257</v>
      </c>
      <c r="L95" s="7">
        <v>10073409</v>
      </c>
      <c r="M95" s="7">
        <v>910866</v>
      </c>
      <c r="N95" s="7">
        <v>876518</v>
      </c>
      <c r="O95" s="7">
        <v>839003</v>
      </c>
      <c r="P95" s="7">
        <v>855998</v>
      </c>
      <c r="Q95" s="7">
        <v>1039936</v>
      </c>
      <c r="R95" s="7">
        <v>887190</v>
      </c>
      <c r="S95" s="7">
        <v>1051325</v>
      </c>
      <c r="T95" s="29">
        <v>1011328</v>
      </c>
      <c r="U95" s="72">
        <v>1048158.027</v>
      </c>
      <c r="V95" s="311">
        <v>1167488</v>
      </c>
      <c r="W95" s="7">
        <v>1224705</v>
      </c>
      <c r="X95" s="19">
        <v>1482765</v>
      </c>
      <c r="Y95" s="19">
        <v>2015920</v>
      </c>
      <c r="Z95" s="7">
        <v>2275556</v>
      </c>
    </row>
    <row r="96" spans="1:26" ht="14.25" customHeight="1">
      <c r="A96" s="31" t="s">
        <v>1767</v>
      </c>
      <c r="F96" s="7">
        <v>289309</v>
      </c>
      <c r="G96" s="7">
        <v>553196</v>
      </c>
      <c r="H96" s="7">
        <v>676389</v>
      </c>
      <c r="I96" s="7">
        <v>1198190</v>
      </c>
      <c r="J96" s="7">
        <v>14625658</v>
      </c>
      <c r="K96" s="7">
        <v>1721421</v>
      </c>
      <c r="L96" s="7">
        <v>20450980</v>
      </c>
      <c r="M96" s="7">
        <v>2262677</v>
      </c>
      <c r="N96" s="7">
        <v>2539966</v>
      </c>
      <c r="O96" s="7">
        <v>3010452</v>
      </c>
      <c r="P96" s="7">
        <v>3484419</v>
      </c>
      <c r="Q96" s="7">
        <v>4323594</v>
      </c>
      <c r="R96" s="7">
        <v>5807492</v>
      </c>
      <c r="S96" s="7">
        <v>6966327</v>
      </c>
      <c r="T96" s="29">
        <v>7505297</v>
      </c>
      <c r="U96" s="72">
        <v>8589347.745</v>
      </c>
      <c r="V96" s="311">
        <v>10120822</v>
      </c>
      <c r="W96" s="7">
        <v>11824095</v>
      </c>
      <c r="X96" s="19">
        <v>13420391</v>
      </c>
      <c r="Y96" s="19">
        <v>16073828</v>
      </c>
      <c r="Z96" s="7">
        <v>17259250</v>
      </c>
    </row>
    <row r="97" spans="1:26" ht="15.75" customHeight="1">
      <c r="A97" s="31" t="s">
        <v>1768</v>
      </c>
      <c r="F97" s="7">
        <v>146896</v>
      </c>
      <c r="G97" s="7">
        <v>296258</v>
      </c>
      <c r="H97" s="7">
        <v>397138</v>
      </c>
      <c r="I97" s="7">
        <v>646438</v>
      </c>
      <c r="J97" s="7">
        <v>668558</v>
      </c>
      <c r="K97" s="7">
        <v>735327</v>
      </c>
      <c r="L97" s="7">
        <v>8371539</v>
      </c>
      <c r="M97" s="7">
        <v>714855</v>
      </c>
      <c r="N97" s="7">
        <v>623800</v>
      </c>
      <c r="O97" s="7">
        <v>607396</v>
      </c>
      <c r="P97" s="7">
        <v>572195</v>
      </c>
      <c r="Q97" s="7">
        <v>587641</v>
      </c>
      <c r="R97" s="7">
        <v>626652</v>
      </c>
      <c r="S97" s="7">
        <v>796694</v>
      </c>
      <c r="T97" s="29">
        <v>755556</v>
      </c>
      <c r="U97" s="72">
        <v>805411.134</v>
      </c>
      <c r="V97" s="311">
        <v>924619</v>
      </c>
      <c r="W97" s="7">
        <v>945664</v>
      </c>
      <c r="X97" s="19">
        <v>1199226</v>
      </c>
      <c r="Y97" s="19">
        <v>1635017</v>
      </c>
      <c r="Z97" s="7">
        <v>1730768</v>
      </c>
    </row>
    <row r="98" spans="1:26" ht="24" customHeight="1">
      <c r="A98" s="31" t="s">
        <v>1769</v>
      </c>
      <c r="F98" s="7">
        <v>73434</v>
      </c>
      <c r="G98" s="7">
        <v>178907</v>
      </c>
      <c r="H98" s="7">
        <v>297734</v>
      </c>
      <c r="I98" s="7">
        <v>468681</v>
      </c>
      <c r="J98" s="7">
        <v>5399341</v>
      </c>
      <c r="K98" s="7">
        <v>655212</v>
      </c>
      <c r="L98" s="7">
        <v>5527798</v>
      </c>
      <c r="M98" s="7">
        <v>521953</v>
      </c>
      <c r="N98" s="7">
        <v>429553</v>
      </c>
      <c r="O98" s="7">
        <v>283190</v>
      </c>
      <c r="P98" s="7">
        <v>100358</v>
      </c>
      <c r="Q98" s="7">
        <v>-218640</v>
      </c>
      <c r="R98" s="7">
        <v>-54683</v>
      </c>
      <c r="S98" s="7">
        <v>-56868</v>
      </c>
      <c r="T98" s="29">
        <v>-53445</v>
      </c>
      <c r="U98" s="72">
        <f>U89-U95</f>
        <v>-42160.32999999996</v>
      </c>
      <c r="V98" s="311">
        <v>40811</v>
      </c>
      <c r="W98" s="7">
        <v>-36289</v>
      </c>
      <c r="X98" s="19">
        <v>-13120</v>
      </c>
      <c r="Y98" s="19">
        <v>-134604</v>
      </c>
      <c r="Z98" s="7">
        <v>153201</v>
      </c>
    </row>
    <row r="99" spans="1:26" ht="27.75" customHeight="1">
      <c r="A99" s="31" t="s">
        <v>1770</v>
      </c>
      <c r="E99" s="10"/>
      <c r="F99" s="10"/>
      <c r="G99" s="10"/>
      <c r="H99" s="10"/>
      <c r="I99" s="10"/>
      <c r="J99" s="10"/>
      <c r="K99" s="10"/>
      <c r="M99" s="10">
        <v>791</v>
      </c>
      <c r="N99" s="7">
        <v>567</v>
      </c>
      <c r="O99" s="7">
        <v>44059</v>
      </c>
      <c r="P99" s="7">
        <v>37670</v>
      </c>
      <c r="Q99" s="7">
        <v>32010</v>
      </c>
      <c r="R99" s="7">
        <v>27360</v>
      </c>
      <c r="S99" s="7">
        <v>20454</v>
      </c>
      <c r="T99" s="29">
        <v>18819</v>
      </c>
      <c r="U99" s="66">
        <v>16978</v>
      </c>
      <c r="V99" s="19">
        <v>15310</v>
      </c>
      <c r="W99" s="7">
        <v>14111</v>
      </c>
      <c r="X99" s="19">
        <v>13776</v>
      </c>
      <c r="Y99" s="19">
        <v>13615</v>
      </c>
      <c r="Z99" s="7">
        <v>13235</v>
      </c>
    </row>
    <row r="100" spans="1:26" ht="27.75" customHeight="1">
      <c r="A100" s="31" t="s">
        <v>1771</v>
      </c>
      <c r="E100" s="10"/>
      <c r="F100" s="10"/>
      <c r="G100" s="10"/>
      <c r="H100" s="10"/>
      <c r="I100" s="10"/>
      <c r="J100" s="10"/>
      <c r="K100" s="10"/>
      <c r="M100" s="10">
        <v>804</v>
      </c>
      <c r="N100" s="7">
        <v>599</v>
      </c>
      <c r="O100" s="7">
        <v>40766</v>
      </c>
      <c r="P100" s="7">
        <v>33673</v>
      </c>
      <c r="Q100" s="7">
        <v>27717</v>
      </c>
      <c r="R100" s="7">
        <v>22764</v>
      </c>
      <c r="S100" s="7">
        <v>16326</v>
      </c>
      <c r="T100" s="29">
        <v>14428</v>
      </c>
      <c r="U100" s="66">
        <v>12676</v>
      </c>
      <c r="V100" s="19">
        <v>11175</v>
      </c>
      <c r="W100" s="7">
        <v>10011</v>
      </c>
      <c r="X100" s="19">
        <v>9434</v>
      </c>
      <c r="Y100" s="19">
        <v>8722</v>
      </c>
      <c r="Z100" s="7">
        <v>8061</v>
      </c>
    </row>
    <row r="101" spans="1:26" ht="25.5">
      <c r="A101" s="31" t="s">
        <v>1772</v>
      </c>
      <c r="I101" s="92">
        <v>77016.8955</v>
      </c>
      <c r="J101" s="92">
        <v>43740.664</v>
      </c>
      <c r="K101" s="92">
        <v>31690.068</v>
      </c>
      <c r="L101" s="92">
        <v>29943.39</v>
      </c>
      <c r="M101" s="92">
        <v>30575.373</v>
      </c>
      <c r="N101" s="92">
        <v>24429.917</v>
      </c>
      <c r="O101" s="92">
        <v>12206</v>
      </c>
      <c r="P101" s="92">
        <v>5755.837</v>
      </c>
      <c r="Q101" s="92">
        <v>4158.62</v>
      </c>
      <c r="R101" s="92">
        <v>2667.773</v>
      </c>
      <c r="S101" s="92">
        <v>4673.732</v>
      </c>
      <c r="T101" s="11">
        <v>3565</v>
      </c>
      <c r="U101" s="11">
        <v>2400</v>
      </c>
      <c r="V101" s="92">
        <v>1766</v>
      </c>
      <c r="W101" s="92">
        <v>1560</v>
      </c>
      <c r="X101" s="92">
        <v>1949</v>
      </c>
      <c r="Y101" s="92">
        <v>2006</v>
      </c>
      <c r="Z101" s="92">
        <v>3572</v>
      </c>
    </row>
    <row r="102" spans="1:26" ht="26.25" customHeight="1">
      <c r="A102" s="49" t="s">
        <v>1773</v>
      </c>
      <c r="I102" s="92">
        <v>19731.8761</v>
      </c>
      <c r="J102" s="92">
        <v>10164.84</v>
      </c>
      <c r="K102" s="92">
        <v>4941.587</v>
      </c>
      <c r="L102" s="92">
        <v>3632.956</v>
      </c>
      <c r="M102" s="92">
        <v>3443.76</v>
      </c>
      <c r="N102" s="92">
        <v>2260.249</v>
      </c>
      <c r="O102" s="92">
        <v>1005</v>
      </c>
      <c r="P102" s="92">
        <v>197.911</v>
      </c>
      <c r="Q102" s="92">
        <v>248.091</v>
      </c>
      <c r="R102" s="92">
        <v>191.645</v>
      </c>
      <c r="S102" s="92">
        <v>260.672</v>
      </c>
      <c r="T102" s="11">
        <v>196</v>
      </c>
      <c r="U102" s="11">
        <v>21</v>
      </c>
      <c r="V102" s="92">
        <v>8</v>
      </c>
      <c r="W102" s="90">
        <v>2.5</v>
      </c>
      <c r="X102" s="7">
        <v>2.5</v>
      </c>
      <c r="Y102" s="7">
        <v>2.5</v>
      </c>
      <c r="Z102" s="7">
        <v>74</v>
      </c>
    </row>
    <row r="103" spans="1:26" ht="27" customHeight="1">
      <c r="A103" s="31" t="s">
        <v>1774</v>
      </c>
      <c r="E103" s="10"/>
      <c r="F103" s="10"/>
      <c r="G103" s="10"/>
      <c r="I103" s="66">
        <v>6704</v>
      </c>
      <c r="J103" s="66">
        <v>7075</v>
      </c>
      <c r="K103" s="66">
        <v>8925</v>
      </c>
      <c r="L103" s="66">
        <v>71319</v>
      </c>
      <c r="M103" s="66">
        <v>77787</v>
      </c>
      <c r="N103" s="66">
        <v>84985</v>
      </c>
      <c r="O103" s="66">
        <v>51694</v>
      </c>
      <c r="P103" s="66">
        <v>32815</v>
      </c>
      <c r="Q103" s="66">
        <v>38509</v>
      </c>
      <c r="R103" s="66">
        <v>68190</v>
      </c>
      <c r="S103" s="66">
        <v>117675</v>
      </c>
      <c r="T103" s="131">
        <v>180599</v>
      </c>
      <c r="U103" s="72">
        <v>198016.26</v>
      </c>
      <c r="V103" s="106">
        <v>256470</v>
      </c>
      <c r="W103" s="7">
        <v>257764</v>
      </c>
      <c r="X103" s="19">
        <v>376226</v>
      </c>
      <c r="Y103" s="19">
        <v>326720</v>
      </c>
      <c r="Z103" s="7">
        <v>195454</v>
      </c>
    </row>
    <row r="104" spans="1:26" ht="28.5" customHeight="1">
      <c r="A104" s="31" t="s">
        <v>1775</v>
      </c>
      <c r="E104" s="10"/>
      <c r="F104" s="10"/>
      <c r="G104" s="10"/>
      <c r="I104" s="66">
        <v>3921</v>
      </c>
      <c r="J104" s="66">
        <v>3262</v>
      </c>
      <c r="K104" s="66">
        <v>3103</v>
      </c>
      <c r="L104" s="66">
        <v>61370</v>
      </c>
      <c r="M104" s="66">
        <v>65371</v>
      </c>
      <c r="N104" s="66">
        <v>35459</v>
      </c>
      <c r="O104" s="66">
        <v>25835</v>
      </c>
      <c r="P104" s="66">
        <v>6888</v>
      </c>
      <c r="Q104" s="66">
        <v>5212</v>
      </c>
      <c r="R104" s="66">
        <v>20961</v>
      </c>
      <c r="S104" s="66">
        <v>32389</v>
      </c>
      <c r="T104" s="131">
        <v>52301</v>
      </c>
      <c r="U104" s="72">
        <v>62960.106</v>
      </c>
      <c r="V104" s="106">
        <v>88112</v>
      </c>
      <c r="W104" s="7">
        <v>95893</v>
      </c>
      <c r="X104" s="19">
        <v>137067</v>
      </c>
      <c r="Y104" s="19">
        <v>120593</v>
      </c>
      <c r="Z104" s="7">
        <v>11006</v>
      </c>
    </row>
    <row r="105" spans="1:26" ht="41.25" customHeight="1">
      <c r="A105" s="31" t="s">
        <v>1776</v>
      </c>
      <c r="E105" s="10"/>
      <c r="F105" s="10"/>
      <c r="G105" s="10"/>
      <c r="I105" s="316">
        <v>3411</v>
      </c>
      <c r="J105" s="316">
        <v>3101</v>
      </c>
      <c r="K105" s="66">
        <v>5700</v>
      </c>
      <c r="L105" s="66">
        <v>6029</v>
      </c>
      <c r="M105" s="66">
        <v>4042</v>
      </c>
      <c r="N105" s="66">
        <v>8879</v>
      </c>
      <c r="O105" s="66">
        <v>6494</v>
      </c>
      <c r="P105" s="66">
        <v>9058</v>
      </c>
      <c r="Q105" s="66">
        <v>23767</v>
      </c>
      <c r="R105" s="66">
        <v>20407</v>
      </c>
      <c r="S105" s="66">
        <v>31937</v>
      </c>
      <c r="T105" s="131">
        <v>24098</v>
      </c>
      <c r="U105" s="72">
        <v>30103.668</v>
      </c>
      <c r="V105" s="106">
        <v>29514</v>
      </c>
      <c r="W105" s="7">
        <v>69973</v>
      </c>
      <c r="X105" s="19">
        <v>64982</v>
      </c>
      <c r="Y105" s="19">
        <v>89353</v>
      </c>
      <c r="Z105" s="7">
        <v>95249</v>
      </c>
    </row>
    <row r="106" spans="1:26" ht="38.25">
      <c r="A106" s="31" t="s">
        <v>1777</v>
      </c>
      <c r="E106" s="10"/>
      <c r="F106" s="10"/>
      <c r="G106" s="10"/>
      <c r="I106" s="317">
        <v>1428</v>
      </c>
      <c r="J106" s="317">
        <v>1329</v>
      </c>
      <c r="K106" s="317">
        <v>1603</v>
      </c>
      <c r="L106" s="317">
        <v>1670</v>
      </c>
      <c r="M106" s="317">
        <v>535</v>
      </c>
      <c r="N106" s="317">
        <v>1083</v>
      </c>
      <c r="O106" s="317">
        <v>745</v>
      </c>
      <c r="P106" s="317">
        <v>540</v>
      </c>
      <c r="Q106" s="317">
        <v>221</v>
      </c>
      <c r="R106" s="317">
        <v>307</v>
      </c>
      <c r="S106" s="317">
        <v>540</v>
      </c>
      <c r="T106" s="131">
        <v>2584</v>
      </c>
      <c r="U106" s="72">
        <v>5511.526</v>
      </c>
      <c r="V106" s="106">
        <v>661</v>
      </c>
      <c r="W106" s="7">
        <v>401</v>
      </c>
      <c r="X106" s="19">
        <v>653</v>
      </c>
      <c r="Y106" s="19">
        <v>3717</v>
      </c>
      <c r="Z106" s="7">
        <v>2994</v>
      </c>
    </row>
    <row r="107" spans="1:26" ht="24.75" customHeight="1">
      <c r="A107" s="423" t="s">
        <v>233</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row>
  </sheetData>
  <sheetProtection selectLockedCells="1" selectUnlockedCells="1"/>
  <mergeCells count="16">
    <mergeCell ref="A84:Z84"/>
    <mergeCell ref="A107:Z107"/>
    <mergeCell ref="A56:Z56"/>
    <mergeCell ref="A57:Z57"/>
    <mergeCell ref="A72:Z72"/>
    <mergeCell ref="A73:Z73"/>
    <mergeCell ref="A58:Z58"/>
    <mergeCell ref="A71:Z71"/>
    <mergeCell ref="A1:Z1"/>
    <mergeCell ref="A3:Z3"/>
    <mergeCell ref="A18:Z18"/>
    <mergeCell ref="A19:Z19"/>
    <mergeCell ref="A20:Z20"/>
    <mergeCell ref="A21:Z21"/>
    <mergeCell ref="A22:Z22"/>
    <mergeCell ref="A48:Y48"/>
  </mergeCells>
  <printOptions/>
  <pageMargins left="0.75" right="0.75" top="1" bottom="1" header="0.5118055555555555" footer="0.5118055555555555"/>
  <pageSetup horizontalDpi="300" verticalDpi="300" orientation="landscape" paperSize="9" scale="72" r:id="rId1"/>
  <ignoredErrors>
    <ignoredError sqref="Y52 U76 V78:V79 U79 U81:V82 U83" numberStoredAsText="1"/>
  </ignoredErrors>
</worksheet>
</file>

<file path=xl/worksheets/sheet23.xml><?xml version="1.0" encoding="utf-8"?>
<worksheet xmlns="http://schemas.openxmlformats.org/spreadsheetml/2006/main" xmlns:r="http://schemas.openxmlformats.org/officeDocument/2006/relationships">
  <dimension ref="A1:AR292"/>
  <sheetViews>
    <sheetView zoomScalePageLayoutView="0" workbookViewId="0" topLeftCell="A1">
      <pane xSplit="1" ySplit="3" topLeftCell="K274" activePane="bottomRight" state="frozen"/>
      <selection pane="topLeft" activeCell="A1" sqref="A1"/>
      <selection pane="topRight" activeCell="J1" sqref="J1"/>
      <selection pane="bottomLeft" activeCell="A277" sqref="A277"/>
      <selection pane="bottomRight" activeCell="A1" sqref="A1:Z1"/>
    </sheetView>
  </sheetViews>
  <sheetFormatPr defaultColWidth="9.00390625" defaultRowHeight="12.75"/>
  <cols>
    <col min="1" max="1" width="35.75390625" style="0" customWidth="1"/>
    <col min="11" max="13" width="11.75390625" style="0" customWidth="1"/>
    <col min="14" max="14" width="10.00390625" style="0" customWidth="1"/>
    <col min="15" max="15" width="12.25390625" style="0" customWidth="1"/>
    <col min="16" max="17" width="10.375" style="0" customWidth="1"/>
    <col min="18" max="18" width="10.75390625" style="0" customWidth="1"/>
    <col min="19" max="19" width="11.75390625" style="0" customWidth="1"/>
    <col min="20" max="20" width="10.75390625" style="0" customWidth="1"/>
    <col min="21" max="21" width="11.125" style="0" customWidth="1"/>
    <col min="22" max="22" width="11.375" style="0" customWidth="1"/>
    <col min="23" max="23" width="11.75390625" style="0" customWidth="1"/>
    <col min="24" max="24" width="11.625" style="0" customWidth="1"/>
    <col min="25" max="25" width="11.875" style="0" customWidth="1"/>
    <col min="26" max="26" width="11.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4.2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1778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24" customHeight="1">
      <c r="A4" s="302" t="s">
        <v>1779</v>
      </c>
    </row>
    <row r="5" ht="30" customHeight="1">
      <c r="A5" s="136" t="s">
        <v>1780</v>
      </c>
    </row>
    <row r="6" spans="1:26" ht="12.75">
      <c r="A6" s="169" t="s">
        <v>1781</v>
      </c>
      <c r="I6" s="317">
        <v>100</v>
      </c>
      <c r="J6" s="317">
        <v>100</v>
      </c>
      <c r="K6" s="317">
        <v>100</v>
      </c>
      <c r="L6" s="317">
        <v>100</v>
      </c>
      <c r="M6" s="317">
        <v>100</v>
      </c>
      <c r="N6" s="317">
        <v>100</v>
      </c>
      <c r="O6" s="317">
        <v>100</v>
      </c>
      <c r="P6" s="317">
        <v>100</v>
      </c>
      <c r="Q6" s="317">
        <v>100</v>
      </c>
      <c r="R6" s="317">
        <v>100</v>
      </c>
      <c r="S6" s="311">
        <v>100</v>
      </c>
      <c r="T6" s="11">
        <v>100</v>
      </c>
      <c r="U6" s="11">
        <v>100</v>
      </c>
      <c r="V6" s="311">
        <v>100</v>
      </c>
      <c r="W6" s="311">
        <v>100</v>
      </c>
      <c r="X6" s="311">
        <v>100</v>
      </c>
      <c r="Y6" s="311">
        <v>100</v>
      </c>
      <c r="Z6" s="311">
        <v>100</v>
      </c>
    </row>
    <row r="7" spans="1:25" ht="12.75">
      <c r="A7" s="169" t="s">
        <v>334</v>
      </c>
      <c r="I7" s="317"/>
      <c r="J7" s="317"/>
      <c r="K7" s="317"/>
      <c r="L7" s="317"/>
      <c r="M7" s="317"/>
      <c r="N7" s="317"/>
      <c r="O7" s="317"/>
      <c r="P7" s="317"/>
      <c r="Q7" s="317"/>
      <c r="R7" s="317"/>
      <c r="S7" s="311"/>
      <c r="T7" s="11"/>
      <c r="U7" s="11"/>
      <c r="V7" s="41"/>
      <c r="W7" s="35"/>
      <c r="Y7" s="48"/>
    </row>
    <row r="8" spans="1:26" ht="15.75">
      <c r="A8" s="318" t="s">
        <v>1782</v>
      </c>
      <c r="I8" s="88">
        <v>98.5</v>
      </c>
      <c r="J8" s="88">
        <v>98.6</v>
      </c>
      <c r="K8" s="88">
        <v>98.4</v>
      </c>
      <c r="L8" s="88">
        <v>99.1</v>
      </c>
      <c r="M8" s="88">
        <v>98.6</v>
      </c>
      <c r="N8" s="88">
        <v>98.9</v>
      </c>
      <c r="O8" s="88">
        <v>99.1</v>
      </c>
      <c r="P8" s="88">
        <v>98.2</v>
      </c>
      <c r="Q8" s="88">
        <v>98.7</v>
      </c>
      <c r="R8" s="88">
        <v>98.8</v>
      </c>
      <c r="S8" s="290">
        <v>98.7</v>
      </c>
      <c r="T8" s="11">
        <v>98.8</v>
      </c>
      <c r="U8" s="11">
        <v>98.7</v>
      </c>
      <c r="V8" s="290">
        <v>98.4</v>
      </c>
      <c r="W8" s="290">
        <v>98.2</v>
      </c>
      <c r="X8" s="290">
        <v>98.7</v>
      </c>
      <c r="Y8" s="290">
        <v>98.5</v>
      </c>
      <c r="Z8" s="290">
        <v>97.7</v>
      </c>
    </row>
    <row r="9" spans="1:26" ht="27" customHeight="1">
      <c r="A9" s="21" t="s">
        <v>1845</v>
      </c>
      <c r="B9" s="116"/>
      <c r="C9" s="116"/>
      <c r="D9" s="116"/>
      <c r="E9" s="116"/>
      <c r="F9" s="116"/>
      <c r="G9" s="116"/>
      <c r="I9" s="290">
        <v>1</v>
      </c>
      <c r="J9" s="290">
        <v>1.2</v>
      </c>
      <c r="K9" s="290">
        <v>1.5</v>
      </c>
      <c r="L9" s="290">
        <v>0.7</v>
      </c>
      <c r="M9" s="290">
        <v>0.5</v>
      </c>
      <c r="N9" s="290">
        <v>0.5</v>
      </c>
      <c r="O9" s="290">
        <v>0.4</v>
      </c>
      <c r="P9" s="290">
        <v>0.8</v>
      </c>
      <c r="Q9" s="290">
        <v>0.6</v>
      </c>
      <c r="R9" s="290">
        <v>0.5</v>
      </c>
      <c r="S9" s="290">
        <v>0.5</v>
      </c>
      <c r="T9" s="11">
        <v>0.4</v>
      </c>
      <c r="U9" s="11">
        <v>0.4</v>
      </c>
      <c r="V9" s="290">
        <v>0.5</v>
      </c>
      <c r="W9" s="290">
        <v>0.5</v>
      </c>
      <c r="X9" s="116"/>
      <c r="Y9" s="41"/>
      <c r="Z9" s="41"/>
    </row>
    <row r="10" spans="1:26" ht="25.5">
      <c r="A10" s="21" t="s">
        <v>1783</v>
      </c>
      <c r="B10" s="116"/>
      <c r="C10" s="116"/>
      <c r="D10" s="116"/>
      <c r="E10" s="116"/>
      <c r="F10" s="116"/>
      <c r="G10" s="116"/>
      <c r="I10" s="290"/>
      <c r="J10" s="290"/>
      <c r="K10" s="290"/>
      <c r="L10" s="290"/>
      <c r="M10" s="290"/>
      <c r="N10" s="290"/>
      <c r="O10" s="290"/>
      <c r="P10" s="290">
        <v>0.3</v>
      </c>
      <c r="Q10" s="290">
        <v>0.3</v>
      </c>
      <c r="R10" s="290">
        <v>0.3</v>
      </c>
      <c r="S10" s="290">
        <v>0.3</v>
      </c>
      <c r="T10" s="11">
        <v>0.3</v>
      </c>
      <c r="U10" s="11">
        <v>0.4</v>
      </c>
      <c r="V10" s="290">
        <v>0.4</v>
      </c>
      <c r="W10" s="290">
        <v>0.6</v>
      </c>
      <c r="X10" s="116"/>
      <c r="Y10" s="41"/>
      <c r="Z10" s="41"/>
    </row>
    <row r="11" spans="1:26" ht="17.25" customHeight="1">
      <c r="A11" s="21" t="s">
        <v>1784</v>
      </c>
      <c r="I11" s="88">
        <v>0.5</v>
      </c>
      <c r="J11" s="88">
        <v>0.2</v>
      </c>
      <c r="K11" s="88">
        <v>0.1</v>
      </c>
      <c r="L11" s="88">
        <v>0.2</v>
      </c>
      <c r="M11" s="88">
        <v>0.9</v>
      </c>
      <c r="N11" s="88">
        <v>0.6</v>
      </c>
      <c r="O11" s="88">
        <v>0.5</v>
      </c>
      <c r="P11" s="88">
        <v>0.7</v>
      </c>
      <c r="Q11" s="88">
        <v>0.4</v>
      </c>
      <c r="R11" s="88">
        <v>0.4</v>
      </c>
      <c r="S11" s="290">
        <v>0.5</v>
      </c>
      <c r="T11" s="11">
        <v>0.5</v>
      </c>
      <c r="U11" s="11">
        <v>0.5</v>
      </c>
      <c r="V11" s="290">
        <v>0.7</v>
      </c>
      <c r="W11" s="290">
        <v>0.7</v>
      </c>
      <c r="X11" s="116"/>
      <c r="Y11" s="41"/>
      <c r="Z11" s="41"/>
    </row>
    <row r="12" spans="1:26" ht="28.5">
      <c r="A12" s="49" t="s">
        <v>1785</v>
      </c>
      <c r="B12" s="116"/>
      <c r="C12" s="116"/>
      <c r="D12" s="116"/>
      <c r="E12" s="116"/>
      <c r="F12" s="116"/>
      <c r="G12" s="116"/>
      <c r="I12" s="290"/>
      <c r="J12" s="290"/>
      <c r="K12" s="290"/>
      <c r="L12" s="290"/>
      <c r="M12" s="290"/>
      <c r="N12" s="290"/>
      <c r="O12" s="290"/>
      <c r="P12" s="290"/>
      <c r="Q12" s="290"/>
      <c r="R12" s="290"/>
      <c r="S12" s="290"/>
      <c r="T12" s="11"/>
      <c r="U12" s="11"/>
      <c r="V12" s="290"/>
      <c r="W12" s="290"/>
      <c r="X12" s="7">
        <v>1.3</v>
      </c>
      <c r="Y12" s="290">
        <v>1.5</v>
      </c>
      <c r="Z12" s="290">
        <v>2.3</v>
      </c>
    </row>
    <row r="13" spans="1:26" ht="27" customHeight="1">
      <c r="A13" s="17" t="s">
        <v>1786</v>
      </c>
      <c r="B13" s="11">
        <v>210.5</v>
      </c>
      <c r="C13" s="88">
        <v>2670.2</v>
      </c>
      <c r="D13" s="88">
        <v>27124.5</v>
      </c>
      <c r="E13" s="88">
        <v>108809.9</v>
      </c>
      <c r="F13" s="88">
        <v>266973.6</v>
      </c>
      <c r="G13" s="88">
        <v>375958.1</v>
      </c>
      <c r="H13" s="88">
        <v>408797.3</v>
      </c>
      <c r="I13" s="88">
        <v>407086.3</v>
      </c>
      <c r="J13" s="88">
        <v>670438.8</v>
      </c>
      <c r="K13" s="88">
        <v>1165234.2</v>
      </c>
      <c r="L13" s="290">
        <v>1504712.1</v>
      </c>
      <c r="M13" s="88">
        <v>1762407.3</v>
      </c>
      <c r="N13" s="88">
        <v>2186365.2</v>
      </c>
      <c r="O13" s="88">
        <v>2865013.9</v>
      </c>
      <c r="P13" s="88">
        <v>3611109</v>
      </c>
      <c r="Q13" s="88">
        <v>4730022.9</v>
      </c>
      <c r="R13" s="88">
        <v>6716222.4</v>
      </c>
      <c r="S13" s="290">
        <v>8781616.4</v>
      </c>
      <c r="T13" s="23">
        <v>7976012.8</v>
      </c>
      <c r="U13" s="23">
        <v>9152096</v>
      </c>
      <c r="V13" s="290">
        <v>11035652</v>
      </c>
      <c r="W13" s="290">
        <v>12586090.4</v>
      </c>
      <c r="X13" s="290">
        <v>13450238.179</v>
      </c>
      <c r="Y13" s="290">
        <v>13902645.3</v>
      </c>
      <c r="Z13" s="290">
        <v>14555902</v>
      </c>
    </row>
    <row r="14" spans="1:26" ht="31.5" customHeight="1">
      <c r="A14" s="17" t="s">
        <v>1787</v>
      </c>
      <c r="B14" s="11">
        <v>85.1</v>
      </c>
      <c r="C14" s="88">
        <v>60.3</v>
      </c>
      <c r="D14" s="88">
        <v>88.3</v>
      </c>
      <c r="E14" s="88">
        <v>75.7</v>
      </c>
      <c r="F14" s="88">
        <v>89.9</v>
      </c>
      <c r="G14" s="88">
        <v>81.9</v>
      </c>
      <c r="H14" s="88">
        <v>95</v>
      </c>
      <c r="I14" s="88">
        <v>88</v>
      </c>
      <c r="J14" s="88">
        <v>105.3</v>
      </c>
      <c r="K14" s="88">
        <v>117.4</v>
      </c>
      <c r="L14" s="88">
        <v>111.7</v>
      </c>
      <c r="M14" s="88">
        <v>102.9</v>
      </c>
      <c r="N14" s="88">
        <v>112.7</v>
      </c>
      <c r="O14" s="88">
        <v>116.8</v>
      </c>
      <c r="P14" s="88">
        <v>110.2</v>
      </c>
      <c r="Q14" s="88">
        <v>117.8</v>
      </c>
      <c r="R14" s="88">
        <v>123.8</v>
      </c>
      <c r="S14" s="290">
        <v>109.5</v>
      </c>
      <c r="T14" s="11">
        <v>86.5</v>
      </c>
      <c r="U14" s="23">
        <v>106.3</v>
      </c>
      <c r="V14" s="290">
        <v>110.8</v>
      </c>
      <c r="W14" s="290">
        <v>106.8</v>
      </c>
      <c r="X14" s="290">
        <v>100.76767982575873</v>
      </c>
      <c r="Y14" s="22">
        <v>98.5</v>
      </c>
      <c r="Z14" s="290">
        <v>91.6</v>
      </c>
    </row>
    <row r="15" spans="1:25" ht="41.25">
      <c r="A15" s="17" t="s">
        <v>1788</v>
      </c>
      <c r="B15" s="88"/>
      <c r="C15" s="88"/>
      <c r="D15" s="88"/>
      <c r="E15" s="88"/>
      <c r="F15" s="88"/>
      <c r="G15" s="88"/>
      <c r="H15" s="88"/>
      <c r="I15" s="88"/>
      <c r="J15" s="88"/>
      <c r="K15" s="88"/>
      <c r="L15" s="88"/>
      <c r="M15" s="88"/>
      <c r="N15" s="88"/>
      <c r="O15" s="88"/>
      <c r="P15" s="88"/>
      <c r="Q15" s="88"/>
      <c r="R15" s="88"/>
      <c r="S15" s="116"/>
      <c r="T15" s="116"/>
      <c r="U15" s="7"/>
      <c r="V15" s="48"/>
      <c r="W15" s="48"/>
      <c r="X15" s="48"/>
      <c r="Y15" s="48"/>
    </row>
    <row r="16" spans="1:26" ht="12.75">
      <c r="A16" s="169" t="s">
        <v>1781</v>
      </c>
      <c r="B16" s="88"/>
      <c r="C16" s="88"/>
      <c r="D16" s="88"/>
      <c r="E16" s="88"/>
      <c r="F16" s="88"/>
      <c r="G16" s="88"/>
      <c r="I16" s="88">
        <v>407086.3</v>
      </c>
      <c r="J16" s="88">
        <v>670438.8</v>
      </c>
      <c r="K16" s="88">
        <v>1165234.2</v>
      </c>
      <c r="L16" s="88">
        <v>1504712.1</v>
      </c>
      <c r="M16" s="88">
        <v>1762407.3</v>
      </c>
      <c r="N16" s="88">
        <v>2186365.2</v>
      </c>
      <c r="O16" s="88">
        <v>2865013.9</v>
      </c>
      <c r="P16" s="88">
        <v>3611109</v>
      </c>
      <c r="Q16" s="88">
        <v>4730022.9</v>
      </c>
      <c r="R16" s="88">
        <v>6716222.4</v>
      </c>
      <c r="S16" s="290">
        <v>8781616.4</v>
      </c>
      <c r="T16" s="23">
        <v>7976012.8</v>
      </c>
      <c r="U16" s="23">
        <v>9152096</v>
      </c>
      <c r="V16" s="290">
        <v>11035652</v>
      </c>
      <c r="W16" s="290">
        <v>12586090.4</v>
      </c>
      <c r="X16" s="290">
        <v>13450238.179</v>
      </c>
      <c r="Y16" s="290">
        <v>13902645.3</v>
      </c>
      <c r="Z16" s="290">
        <v>14555902</v>
      </c>
    </row>
    <row r="17" spans="1:26" ht="12.75">
      <c r="A17" s="265" t="s">
        <v>334</v>
      </c>
      <c r="B17" s="88"/>
      <c r="C17" s="88"/>
      <c r="D17" s="88"/>
      <c r="E17" s="88"/>
      <c r="F17" s="88"/>
      <c r="G17" s="88"/>
      <c r="I17" s="88"/>
      <c r="J17" s="88"/>
      <c r="K17" s="88"/>
      <c r="L17" s="88"/>
      <c r="M17" s="88"/>
      <c r="N17" s="88"/>
      <c r="O17" s="88"/>
      <c r="P17" s="88"/>
      <c r="Q17" s="88"/>
      <c r="R17" s="88"/>
      <c r="S17" s="290"/>
      <c r="T17" s="116"/>
      <c r="U17" s="23"/>
      <c r="V17" s="116"/>
      <c r="W17" s="48"/>
      <c r="X17" s="48"/>
      <c r="Y17" s="7"/>
      <c r="Z17" s="48"/>
    </row>
    <row r="18" spans="1:26" ht="12.75">
      <c r="A18" s="21" t="s">
        <v>1789</v>
      </c>
      <c r="B18" s="88"/>
      <c r="C18" s="88"/>
      <c r="D18" s="88"/>
      <c r="E18" s="88"/>
      <c r="F18" s="88"/>
      <c r="G18" s="88"/>
      <c r="I18" s="88">
        <v>66310.8</v>
      </c>
      <c r="J18" s="88">
        <v>95963.2</v>
      </c>
      <c r="K18" s="88">
        <v>131999.6</v>
      </c>
      <c r="L18" s="88">
        <v>171517.1</v>
      </c>
      <c r="M18" s="88">
        <v>214539.6</v>
      </c>
      <c r="N18" s="88">
        <v>275819.1</v>
      </c>
      <c r="O18" s="88">
        <v>340784.7</v>
      </c>
      <c r="P18" s="88">
        <v>434264.4</v>
      </c>
      <c r="Q18" s="88">
        <v>557241.6</v>
      </c>
      <c r="R18" s="88">
        <v>876252.6</v>
      </c>
      <c r="S18" s="290">
        <v>1193839.5</v>
      </c>
      <c r="T18" s="23">
        <v>1036902.3</v>
      </c>
      <c r="U18" s="23">
        <v>1111719.7</v>
      </c>
      <c r="V18" s="253">
        <v>1395584.1</v>
      </c>
      <c r="W18" s="290">
        <v>1533702.6</v>
      </c>
      <c r="X18" s="290">
        <v>1681513.4</v>
      </c>
      <c r="Y18" s="290">
        <v>2014388.4</v>
      </c>
      <c r="Z18" s="290">
        <v>2188815.4</v>
      </c>
    </row>
    <row r="19" spans="1:26" ht="25.5">
      <c r="A19" s="75" t="s">
        <v>1790</v>
      </c>
      <c r="G19" s="88"/>
      <c r="I19" s="88">
        <v>183408.9</v>
      </c>
      <c r="J19" s="88">
        <v>277814.6</v>
      </c>
      <c r="K19" s="88">
        <v>502222.4</v>
      </c>
      <c r="L19" s="88">
        <v>628375.2</v>
      </c>
      <c r="M19" s="88">
        <v>722700.2</v>
      </c>
      <c r="N19" s="88">
        <v>951028.2</v>
      </c>
      <c r="O19" s="88">
        <v>1200898.1</v>
      </c>
      <c r="P19" s="88">
        <v>1460174</v>
      </c>
      <c r="Q19" s="88">
        <v>1935331</v>
      </c>
      <c r="R19" s="88">
        <v>2798423.1</v>
      </c>
      <c r="S19" s="290">
        <v>3742201.5</v>
      </c>
      <c r="T19" s="23">
        <v>3482185.7</v>
      </c>
      <c r="U19" s="11">
        <v>3962800.6</v>
      </c>
      <c r="V19" s="253">
        <v>4776779.3</v>
      </c>
      <c r="W19" s="23">
        <v>5560168</v>
      </c>
      <c r="X19" s="18">
        <v>5582765.431</v>
      </c>
      <c r="Y19" s="7">
        <v>5665278.6</v>
      </c>
      <c r="Z19" s="7">
        <v>6027818.2</v>
      </c>
    </row>
    <row r="20" spans="1:26" ht="24.75" customHeight="1">
      <c r="A20" s="21" t="s">
        <v>1791</v>
      </c>
      <c r="G20" s="88"/>
      <c r="I20" s="88">
        <v>121788.2</v>
      </c>
      <c r="J20" s="88">
        <v>243656</v>
      </c>
      <c r="K20" s="88">
        <v>426621.8</v>
      </c>
      <c r="L20" s="88">
        <v>527028.7</v>
      </c>
      <c r="M20" s="88">
        <v>663863.2</v>
      </c>
      <c r="N20" s="88">
        <v>811462.1</v>
      </c>
      <c r="O20" s="88">
        <v>1158231.4</v>
      </c>
      <c r="P20" s="88">
        <v>1483985</v>
      </c>
      <c r="Q20" s="88">
        <v>1917508.5</v>
      </c>
      <c r="R20" s="88">
        <v>2612342.5</v>
      </c>
      <c r="S20" s="290">
        <v>3311896</v>
      </c>
      <c r="T20" s="23">
        <v>2970194.4</v>
      </c>
      <c r="U20" s="11">
        <v>3472690.1</v>
      </c>
      <c r="V20" s="253">
        <v>4185575.1</v>
      </c>
      <c r="W20" s="23">
        <v>4731571.8</v>
      </c>
      <c r="X20" s="18">
        <v>5212773.479</v>
      </c>
      <c r="Y20" s="7">
        <v>5052003.6</v>
      </c>
      <c r="Z20" s="290">
        <v>5051502.5</v>
      </c>
    </row>
    <row r="21" spans="1:26" ht="25.5">
      <c r="A21" s="75" t="s">
        <v>1792</v>
      </c>
      <c r="G21" s="88"/>
      <c r="I21" s="88">
        <v>35578.4</v>
      </c>
      <c r="J21" s="88">
        <v>53005</v>
      </c>
      <c r="K21" s="88">
        <v>104390.4</v>
      </c>
      <c r="L21" s="88">
        <v>177791.1</v>
      </c>
      <c r="M21" s="88">
        <v>161304.3</v>
      </c>
      <c r="N21" s="88">
        <v>148055.8</v>
      </c>
      <c r="O21" s="88">
        <v>165099.7</v>
      </c>
      <c r="P21" s="88">
        <v>232685.6</v>
      </c>
      <c r="Q21" s="88">
        <v>319941.8</v>
      </c>
      <c r="R21" s="88">
        <v>429204.2</v>
      </c>
      <c r="S21" s="290">
        <v>533679.4</v>
      </c>
      <c r="T21" s="23">
        <v>486730.4</v>
      </c>
      <c r="U21" s="11">
        <v>604885.6</v>
      </c>
      <c r="V21" s="253">
        <v>677713.5</v>
      </c>
      <c r="W21" s="23">
        <v>760648</v>
      </c>
      <c r="X21" s="18">
        <v>973185.923</v>
      </c>
      <c r="Y21" s="18">
        <v>1170974.7</v>
      </c>
      <c r="Z21" s="290">
        <v>1287765.9</v>
      </c>
    </row>
    <row r="22" spans="1:26" ht="12.75">
      <c r="A22" s="173" t="s">
        <v>1793</v>
      </c>
      <c r="G22" s="88"/>
      <c r="I22" s="88"/>
      <c r="J22" s="88"/>
      <c r="K22" s="88"/>
      <c r="L22" s="88"/>
      <c r="M22" s="88"/>
      <c r="N22" s="88"/>
      <c r="O22" s="88"/>
      <c r="P22" s="88"/>
      <c r="Q22" s="88"/>
      <c r="R22" s="88"/>
      <c r="S22" s="290"/>
      <c r="T22" s="23"/>
      <c r="U22" s="11"/>
      <c r="V22" s="253"/>
      <c r="W22" s="290"/>
      <c r="X22" s="48"/>
      <c r="Y22" s="48"/>
      <c r="Z22" s="48"/>
    </row>
    <row r="23" spans="1:26" ht="12.75">
      <c r="A23" s="169" t="s">
        <v>1781</v>
      </c>
      <c r="G23" s="88"/>
      <c r="I23" s="317">
        <v>100</v>
      </c>
      <c r="J23" s="317">
        <v>100</v>
      </c>
      <c r="K23" s="317">
        <v>100</v>
      </c>
      <c r="L23" s="317">
        <v>100</v>
      </c>
      <c r="M23" s="317">
        <v>100</v>
      </c>
      <c r="N23" s="317">
        <v>100</v>
      </c>
      <c r="O23" s="317">
        <v>100</v>
      </c>
      <c r="P23" s="317">
        <v>100</v>
      </c>
      <c r="Q23" s="317">
        <v>100</v>
      </c>
      <c r="R23" s="317">
        <v>100</v>
      </c>
      <c r="S23" s="311">
        <v>100</v>
      </c>
      <c r="T23" s="11">
        <v>100</v>
      </c>
      <c r="U23" s="11">
        <v>100</v>
      </c>
      <c r="V23" s="311">
        <v>100</v>
      </c>
      <c r="W23" s="311">
        <v>100</v>
      </c>
      <c r="X23" s="311">
        <v>100</v>
      </c>
      <c r="Y23" s="311">
        <v>100</v>
      </c>
      <c r="Z23" s="72">
        <v>100</v>
      </c>
    </row>
    <row r="24" spans="1:26" ht="12.75">
      <c r="A24" s="265" t="s">
        <v>334</v>
      </c>
      <c r="G24" s="88"/>
      <c r="I24" s="88"/>
      <c r="J24" s="88"/>
      <c r="K24" s="88"/>
      <c r="L24" s="88"/>
      <c r="M24" s="88"/>
      <c r="N24" s="88"/>
      <c r="O24" s="88"/>
      <c r="P24" s="88"/>
      <c r="Q24" s="88"/>
      <c r="R24" s="88"/>
      <c r="S24" s="290"/>
      <c r="T24" s="11"/>
      <c r="U24" s="11"/>
      <c r="V24" s="116"/>
      <c r="W24" s="290"/>
      <c r="X24" s="48"/>
      <c r="Y24" s="48"/>
      <c r="Z24" s="48"/>
    </row>
    <row r="25" spans="1:26" ht="12.75">
      <c r="A25" s="21" t="s">
        <v>1789</v>
      </c>
      <c r="G25" s="88"/>
      <c r="I25" s="88">
        <v>16.3</v>
      </c>
      <c r="J25" s="88">
        <v>14.3</v>
      </c>
      <c r="K25" s="88">
        <v>11.3</v>
      </c>
      <c r="L25" s="88">
        <v>11.4</v>
      </c>
      <c r="M25" s="88">
        <v>12.2</v>
      </c>
      <c r="N25" s="88">
        <v>12.6</v>
      </c>
      <c r="O25" s="88">
        <v>11.9</v>
      </c>
      <c r="P25" s="88">
        <v>12</v>
      </c>
      <c r="Q25" s="88">
        <v>11.8</v>
      </c>
      <c r="R25" s="88">
        <v>13</v>
      </c>
      <c r="S25" s="290">
        <v>13.6</v>
      </c>
      <c r="T25" s="23">
        <v>13</v>
      </c>
      <c r="U25" s="11">
        <v>12.2</v>
      </c>
      <c r="V25" s="23">
        <v>12.7</v>
      </c>
      <c r="W25" s="290">
        <v>12.2</v>
      </c>
      <c r="X25" s="18">
        <v>12.5</v>
      </c>
      <c r="Y25" s="290">
        <v>14.5</v>
      </c>
      <c r="Z25" s="18">
        <v>15</v>
      </c>
    </row>
    <row r="26" spans="1:26" ht="25.5">
      <c r="A26" s="21" t="s">
        <v>1790</v>
      </c>
      <c r="G26" s="88"/>
      <c r="I26" s="88">
        <v>45.1</v>
      </c>
      <c r="J26" s="88">
        <v>41.4</v>
      </c>
      <c r="K26" s="88">
        <v>43.1</v>
      </c>
      <c r="L26" s="88">
        <v>41.8</v>
      </c>
      <c r="M26" s="88">
        <v>41</v>
      </c>
      <c r="N26" s="88">
        <v>43.5</v>
      </c>
      <c r="O26" s="88">
        <v>41.9</v>
      </c>
      <c r="P26" s="88">
        <v>40.4</v>
      </c>
      <c r="Q26" s="88">
        <v>40.9</v>
      </c>
      <c r="R26" s="88">
        <v>41.7</v>
      </c>
      <c r="S26" s="290">
        <v>42.6</v>
      </c>
      <c r="T26" s="11">
        <v>43.7</v>
      </c>
      <c r="U26" s="11">
        <v>43.3</v>
      </c>
      <c r="V26" s="290">
        <v>43.3</v>
      </c>
      <c r="W26" s="290">
        <v>44.2</v>
      </c>
      <c r="X26" s="290">
        <v>41.5</v>
      </c>
      <c r="Y26" s="290">
        <v>40.8</v>
      </c>
      <c r="Z26" s="290">
        <v>41.4</v>
      </c>
    </row>
    <row r="27" spans="1:26" ht="26.25" customHeight="1">
      <c r="A27" s="21" t="s">
        <v>1791</v>
      </c>
      <c r="G27" s="88"/>
      <c r="I27" s="88">
        <v>29.9</v>
      </c>
      <c r="J27" s="88">
        <v>36.4</v>
      </c>
      <c r="K27" s="88">
        <v>36.6</v>
      </c>
      <c r="L27" s="88">
        <v>35</v>
      </c>
      <c r="M27" s="88">
        <v>37.7</v>
      </c>
      <c r="N27" s="88">
        <v>37.1</v>
      </c>
      <c r="O27" s="88">
        <v>40.4</v>
      </c>
      <c r="P27" s="88">
        <v>41.1</v>
      </c>
      <c r="Q27" s="88">
        <v>40.5</v>
      </c>
      <c r="R27" s="88">
        <v>38.9</v>
      </c>
      <c r="S27" s="290">
        <v>37.7</v>
      </c>
      <c r="T27" s="11">
        <v>37.2</v>
      </c>
      <c r="U27" s="11">
        <v>37.9</v>
      </c>
      <c r="V27" s="290">
        <v>37.9</v>
      </c>
      <c r="W27" s="290">
        <v>37.6</v>
      </c>
      <c r="X27" s="290">
        <v>38.8</v>
      </c>
      <c r="Y27" s="290">
        <v>36.3</v>
      </c>
      <c r="Z27" s="290">
        <v>34.7</v>
      </c>
    </row>
    <row r="28" spans="1:26" ht="12.75">
      <c r="A28" s="21" t="s">
        <v>1794</v>
      </c>
      <c r="G28" s="88"/>
      <c r="I28" s="88">
        <v>8.7</v>
      </c>
      <c r="J28" s="88">
        <v>7.9</v>
      </c>
      <c r="K28" s="88">
        <v>9</v>
      </c>
      <c r="L28" s="88">
        <v>11.8</v>
      </c>
      <c r="M28" s="88">
        <v>9.1</v>
      </c>
      <c r="N28" s="88">
        <v>6.8</v>
      </c>
      <c r="O28" s="88">
        <v>5.8</v>
      </c>
      <c r="P28" s="88">
        <v>6.5</v>
      </c>
      <c r="Q28" s="88">
        <v>6.8</v>
      </c>
      <c r="R28" s="88">
        <v>6.4</v>
      </c>
      <c r="S28" s="290">
        <v>6.1</v>
      </c>
      <c r="T28" s="11">
        <v>6.1</v>
      </c>
      <c r="U28" s="11">
        <v>6.6</v>
      </c>
      <c r="V28" s="290">
        <v>6.1</v>
      </c>
      <c r="W28" s="290">
        <v>6</v>
      </c>
      <c r="X28" s="290">
        <v>7.2</v>
      </c>
      <c r="Y28" s="290">
        <v>8.4</v>
      </c>
      <c r="Z28" s="290">
        <v>8.9</v>
      </c>
    </row>
    <row r="29" spans="1:20" ht="38.25">
      <c r="A29" s="99" t="s">
        <v>1795</v>
      </c>
      <c r="G29" s="88"/>
      <c r="H29" s="88"/>
      <c r="I29" s="88"/>
      <c r="J29" s="88"/>
      <c r="K29" s="88"/>
      <c r="L29" s="88"/>
      <c r="M29" s="88"/>
      <c r="N29" s="88"/>
      <c r="O29" s="88"/>
      <c r="P29" s="88"/>
      <c r="Q29" s="88"/>
      <c r="R29" s="88"/>
      <c r="S29" s="320"/>
      <c r="T29" s="320"/>
    </row>
    <row r="30" spans="1:26" ht="15.75">
      <c r="A30" s="169" t="s">
        <v>1796</v>
      </c>
      <c r="D30" s="88">
        <v>27124.5</v>
      </c>
      <c r="E30" s="88">
        <v>108809.9</v>
      </c>
      <c r="F30" s="88">
        <v>266973.6</v>
      </c>
      <c r="G30" s="88">
        <v>375958.1</v>
      </c>
      <c r="H30" s="88">
        <v>408797.3</v>
      </c>
      <c r="I30" s="88">
        <v>407086.3</v>
      </c>
      <c r="J30" s="88">
        <v>670438.8</v>
      </c>
      <c r="K30" s="88">
        <v>1165234.2</v>
      </c>
      <c r="L30" s="88">
        <v>1504712.1</v>
      </c>
      <c r="M30" s="88">
        <v>1762407.3</v>
      </c>
      <c r="N30" s="88">
        <v>2186365.2</v>
      </c>
      <c r="O30" s="88">
        <v>2865013.9</v>
      </c>
      <c r="P30" s="88">
        <v>3611109</v>
      </c>
      <c r="Q30" s="88">
        <v>4730022.9</v>
      </c>
      <c r="R30" s="88">
        <v>6716222.4</v>
      </c>
      <c r="S30" s="290">
        <v>8781616.4</v>
      </c>
      <c r="T30" s="23">
        <v>7976012.8</v>
      </c>
      <c r="U30" s="23">
        <v>9152096</v>
      </c>
      <c r="V30" s="290">
        <v>11035652</v>
      </c>
      <c r="W30" s="290">
        <v>12586090.4</v>
      </c>
      <c r="X30" s="290">
        <v>13450238.179</v>
      </c>
      <c r="Y30" s="7">
        <v>13902645.3</v>
      </c>
      <c r="Z30" s="18">
        <v>14555902</v>
      </c>
    </row>
    <row r="31" spans="1:26" ht="12.75">
      <c r="A31" s="169" t="s">
        <v>334</v>
      </c>
      <c r="H31" s="88"/>
      <c r="I31" s="88"/>
      <c r="J31" s="88"/>
      <c r="K31" s="88"/>
      <c r="L31" s="88"/>
      <c r="M31" s="88"/>
      <c r="N31" s="88"/>
      <c r="O31" s="88"/>
      <c r="P31" s="88"/>
      <c r="Q31" s="88"/>
      <c r="R31" s="88"/>
      <c r="S31" s="290"/>
      <c r="T31" s="23"/>
      <c r="U31" s="11"/>
      <c r="V31" s="174"/>
      <c r="W31" s="174"/>
      <c r="X31" s="48"/>
      <c r="Y31" s="48"/>
      <c r="Z31" s="48"/>
    </row>
    <row r="32" spans="1:26" ht="12.75">
      <c r="A32" s="318" t="s">
        <v>1797</v>
      </c>
      <c r="D32" s="290">
        <v>26460.8</v>
      </c>
      <c r="E32" s="290">
        <v>106925.8</v>
      </c>
      <c r="F32" s="290">
        <v>259685.3</v>
      </c>
      <c r="G32" s="290">
        <v>364684.4</v>
      </c>
      <c r="H32" s="88">
        <v>391338.1</v>
      </c>
      <c r="I32" s="88">
        <v>378830.3</v>
      </c>
      <c r="J32" s="88">
        <v>594701</v>
      </c>
      <c r="K32" s="88">
        <v>1005409.2</v>
      </c>
      <c r="L32" s="88">
        <v>1285387.5</v>
      </c>
      <c r="M32" s="88">
        <v>1510680.7</v>
      </c>
      <c r="N32" s="88">
        <v>1837840.6</v>
      </c>
      <c r="O32" s="88">
        <v>2389760.3</v>
      </c>
      <c r="P32" s="88">
        <v>2909014.6</v>
      </c>
      <c r="Q32" s="88">
        <v>3861335.3</v>
      </c>
      <c r="R32" s="88">
        <v>5580727.7</v>
      </c>
      <c r="S32" s="290">
        <v>7358956.2</v>
      </c>
      <c r="T32" s="23">
        <v>6795581.2</v>
      </c>
      <c r="U32" s="321">
        <v>7886584.6</v>
      </c>
      <c r="V32" s="290">
        <v>9693269.7</v>
      </c>
      <c r="W32" s="23">
        <v>10643554.4</v>
      </c>
      <c r="X32" s="290">
        <v>11540509.1</v>
      </c>
      <c r="Y32" s="290">
        <v>11975593.3</v>
      </c>
      <c r="Z32" s="18">
        <v>12557862.9</v>
      </c>
    </row>
    <row r="33" spans="1:26" ht="12.75">
      <c r="A33" s="318" t="s">
        <v>238</v>
      </c>
      <c r="D33" s="88"/>
      <c r="E33" s="88"/>
      <c r="F33" s="88"/>
      <c r="G33" s="88"/>
      <c r="H33" s="88"/>
      <c r="I33" s="88"/>
      <c r="J33" s="88"/>
      <c r="K33" s="88"/>
      <c r="L33" s="88"/>
      <c r="M33" s="88"/>
      <c r="N33" s="88"/>
      <c r="O33" s="88"/>
      <c r="P33" s="88"/>
      <c r="Q33" s="88"/>
      <c r="R33" s="88"/>
      <c r="S33" s="290"/>
      <c r="T33" s="23"/>
      <c r="U33" s="11"/>
      <c r="V33" s="116"/>
      <c r="W33" s="48"/>
      <c r="X33" s="48"/>
      <c r="Y33" s="48"/>
      <c r="Z33" s="48"/>
    </row>
    <row r="34" spans="1:26" ht="12.75">
      <c r="A34" s="322" t="s">
        <v>1798</v>
      </c>
      <c r="D34" s="88">
        <v>13775.1</v>
      </c>
      <c r="E34" s="88">
        <v>35233.9</v>
      </c>
      <c r="F34" s="88">
        <v>83510.7</v>
      </c>
      <c r="G34" s="88">
        <v>102028</v>
      </c>
      <c r="H34" s="88">
        <v>100157.6</v>
      </c>
      <c r="I34" s="88">
        <v>92622.2</v>
      </c>
      <c r="J34" s="88">
        <v>153080.4</v>
      </c>
      <c r="K34" s="88">
        <v>277893.8</v>
      </c>
      <c r="L34" s="88">
        <v>332585.4</v>
      </c>
      <c r="M34" s="88">
        <v>355816</v>
      </c>
      <c r="N34" s="88">
        <v>459094.8</v>
      </c>
      <c r="O34" s="88">
        <v>489269.1</v>
      </c>
      <c r="P34" s="88">
        <v>677688</v>
      </c>
      <c r="Q34" s="88">
        <v>828289.4</v>
      </c>
      <c r="R34" s="88">
        <v>1190776.1</v>
      </c>
      <c r="S34" s="290">
        <v>1589600.5</v>
      </c>
      <c r="T34" s="23">
        <v>1537270</v>
      </c>
      <c r="U34" s="321">
        <v>1577058.3</v>
      </c>
      <c r="V34" s="23">
        <v>1861811.4</v>
      </c>
      <c r="W34" s="23">
        <v>2114610</v>
      </c>
      <c r="X34" s="18">
        <v>2315524.4</v>
      </c>
      <c r="Y34" s="18">
        <v>2069665.5</v>
      </c>
      <c r="Z34" s="18">
        <v>1999918.6</v>
      </c>
    </row>
    <row r="35" spans="1:26" ht="12.75">
      <c r="A35" s="322" t="s">
        <v>1799</v>
      </c>
      <c r="D35" s="290">
        <v>3375.7</v>
      </c>
      <c r="E35" s="290">
        <v>8806.6</v>
      </c>
      <c r="F35" s="290">
        <v>16829.1</v>
      </c>
      <c r="G35" s="290">
        <v>19696</v>
      </c>
      <c r="H35" s="290">
        <v>22242.5</v>
      </c>
      <c r="I35" s="290">
        <v>21307.5</v>
      </c>
      <c r="J35" s="88">
        <v>31068.4</v>
      </c>
      <c r="K35" s="88">
        <v>52937.2</v>
      </c>
      <c r="L35" s="88">
        <v>74071.9</v>
      </c>
      <c r="M35" s="88">
        <v>82232.1</v>
      </c>
      <c r="N35" s="88">
        <v>94860.7</v>
      </c>
      <c r="O35" s="88">
        <v>119231.3</v>
      </c>
      <c r="P35" s="88">
        <v>137627.1</v>
      </c>
      <c r="Q35" s="88">
        <v>197474.6</v>
      </c>
      <c r="R35" s="88">
        <v>298143.9</v>
      </c>
      <c r="S35" s="290">
        <v>380143.1</v>
      </c>
      <c r="T35" s="23">
        <v>288918.3</v>
      </c>
      <c r="U35" s="321">
        <v>294491.6</v>
      </c>
      <c r="V35" s="23">
        <v>346583.4</v>
      </c>
      <c r="W35" s="23">
        <v>404669.3</v>
      </c>
      <c r="X35" s="23">
        <v>462751.5</v>
      </c>
      <c r="Y35" s="23">
        <v>466309.9</v>
      </c>
      <c r="Z35" s="23">
        <v>381075.5</v>
      </c>
    </row>
    <row r="36" spans="1:26" ht="12.75">
      <c r="A36" s="322" t="s">
        <v>1800</v>
      </c>
      <c r="D36" s="290">
        <v>3275.4</v>
      </c>
      <c r="E36" s="290">
        <v>19897.9</v>
      </c>
      <c r="F36" s="290">
        <v>35682.7</v>
      </c>
      <c r="G36" s="290">
        <v>60305.4</v>
      </c>
      <c r="H36" s="290">
        <v>92630.3</v>
      </c>
      <c r="I36" s="290">
        <v>122629.8</v>
      </c>
      <c r="J36" s="88">
        <v>163648.4</v>
      </c>
      <c r="K36" s="88">
        <v>348292.3</v>
      </c>
      <c r="L36" s="88">
        <v>551255.6</v>
      </c>
      <c r="M36" s="88">
        <v>740869</v>
      </c>
      <c r="N36" s="88">
        <v>900765.7</v>
      </c>
      <c r="O36" s="88">
        <v>1331600.1</v>
      </c>
      <c r="P36" s="88">
        <v>1623095.3</v>
      </c>
      <c r="Q36" s="88">
        <v>2249609.3</v>
      </c>
      <c r="R36" s="88">
        <v>3336870.4</v>
      </c>
      <c r="S36" s="290">
        <v>4490580.6</v>
      </c>
      <c r="T36" s="23">
        <v>4405436.2</v>
      </c>
      <c r="U36" s="321">
        <v>5213924.4</v>
      </c>
      <c r="V36" s="23">
        <v>5986688</v>
      </c>
      <c r="W36" s="23">
        <v>6385469.3</v>
      </c>
      <c r="X36" s="23">
        <v>7252326.9</v>
      </c>
      <c r="Y36" s="23">
        <v>7832887.8</v>
      </c>
      <c r="Z36" s="23">
        <v>8660876.4</v>
      </c>
    </row>
    <row r="37" spans="1:26" ht="12.75">
      <c r="A37" s="322" t="s">
        <v>1801</v>
      </c>
      <c r="D37" s="88"/>
      <c r="E37" s="88"/>
      <c r="F37" s="88"/>
      <c r="G37" s="88"/>
      <c r="H37" s="88"/>
      <c r="I37" s="88"/>
      <c r="J37" s="88"/>
      <c r="K37" s="88">
        <v>810.4</v>
      </c>
      <c r="L37" s="88">
        <v>1023.3</v>
      </c>
      <c r="M37" s="88">
        <v>1407.8</v>
      </c>
      <c r="N37" s="88">
        <v>1830</v>
      </c>
      <c r="O37" s="88">
        <v>2058.2</v>
      </c>
      <c r="P37" s="88">
        <v>2449.7</v>
      </c>
      <c r="Q37" s="88">
        <v>2654.1</v>
      </c>
      <c r="R37" s="88">
        <v>3425.2</v>
      </c>
      <c r="S37" s="290">
        <v>3215</v>
      </c>
      <c r="T37" s="23">
        <v>2661.9</v>
      </c>
      <c r="U37" s="321">
        <v>2993</v>
      </c>
      <c r="V37" s="23">
        <v>2440.2</v>
      </c>
      <c r="W37" s="23">
        <v>2383.2</v>
      </c>
      <c r="X37" s="23">
        <v>2922.8</v>
      </c>
      <c r="Y37" s="23">
        <v>3702.1</v>
      </c>
      <c r="Z37" s="23">
        <v>2048.2</v>
      </c>
    </row>
    <row r="38" spans="1:26" ht="25.5">
      <c r="A38" s="173" t="s">
        <v>1802</v>
      </c>
      <c r="D38" s="88">
        <v>39.6</v>
      </c>
      <c r="E38" s="88">
        <v>128.6</v>
      </c>
      <c r="F38" s="88">
        <v>363.7</v>
      </c>
      <c r="G38" s="88">
        <v>371</v>
      </c>
      <c r="H38" s="88">
        <v>434.7</v>
      </c>
      <c r="I38" s="88">
        <v>387.9</v>
      </c>
      <c r="J38" s="88">
        <v>634.4</v>
      </c>
      <c r="K38" s="88">
        <v>1496.6</v>
      </c>
      <c r="L38" s="88">
        <v>1531.9</v>
      </c>
      <c r="M38" s="88">
        <v>1654.7</v>
      </c>
      <c r="N38" s="88">
        <v>1963</v>
      </c>
      <c r="O38" s="88">
        <v>2256.1</v>
      </c>
      <c r="P38" s="88">
        <v>2536.5</v>
      </c>
      <c r="Q38" s="88">
        <v>3808.1</v>
      </c>
      <c r="R38" s="88">
        <v>5361.2</v>
      </c>
      <c r="S38" s="290">
        <v>7827.9</v>
      </c>
      <c r="T38" s="23">
        <v>5134.9</v>
      </c>
      <c r="U38" s="321">
        <v>3966</v>
      </c>
      <c r="V38" s="23">
        <v>3580</v>
      </c>
      <c r="W38" s="23">
        <v>4912.1</v>
      </c>
      <c r="X38" s="23">
        <v>4944.6</v>
      </c>
      <c r="Y38" s="23">
        <v>11986.7</v>
      </c>
      <c r="Z38" s="23">
        <v>8120.3</v>
      </c>
    </row>
    <row r="39" spans="1:26" ht="25.5">
      <c r="A39" s="24" t="s">
        <v>1803</v>
      </c>
      <c r="D39" s="88">
        <v>5995</v>
      </c>
      <c r="E39" s="88">
        <v>42858.8</v>
      </c>
      <c r="F39" s="88">
        <v>123299.1</v>
      </c>
      <c r="G39" s="88">
        <v>182284</v>
      </c>
      <c r="H39" s="88">
        <v>175873</v>
      </c>
      <c r="I39" s="88">
        <v>141882.9</v>
      </c>
      <c r="J39" s="88">
        <v>246269.4</v>
      </c>
      <c r="K39" s="88">
        <v>323978.9</v>
      </c>
      <c r="L39" s="88">
        <v>324919.4</v>
      </c>
      <c r="M39" s="88">
        <v>328701.1</v>
      </c>
      <c r="N39" s="290">
        <v>379326.4</v>
      </c>
      <c r="O39" s="88">
        <v>445345.5</v>
      </c>
      <c r="P39" s="88">
        <v>465618</v>
      </c>
      <c r="Q39" s="88">
        <v>579499.8</v>
      </c>
      <c r="R39" s="88">
        <v>746151</v>
      </c>
      <c r="S39" s="290">
        <v>887588.5</v>
      </c>
      <c r="T39" s="23">
        <v>556159.5</v>
      </c>
      <c r="U39" s="321">
        <v>683027.5</v>
      </c>
      <c r="V39" s="23">
        <v>1311517.9</v>
      </c>
      <c r="W39" s="23">
        <v>1519285.4</v>
      </c>
      <c r="X39" s="23">
        <v>1271382.3</v>
      </c>
      <c r="Y39" s="23">
        <v>1350947.8</v>
      </c>
      <c r="Z39" s="23">
        <v>1320057.6</v>
      </c>
    </row>
    <row r="40" spans="1:26" ht="14.25" customHeight="1">
      <c r="A40" s="24" t="s">
        <v>1804</v>
      </c>
      <c r="D40" s="88"/>
      <c r="E40" s="88"/>
      <c r="F40" s="88"/>
      <c r="G40" s="88"/>
      <c r="H40" s="88"/>
      <c r="I40" s="88"/>
      <c r="J40" s="88"/>
      <c r="K40" s="88"/>
      <c r="L40" s="88"/>
      <c r="M40" s="88"/>
      <c r="N40" s="290"/>
      <c r="O40" s="88"/>
      <c r="P40" s="88"/>
      <c r="Q40" s="88"/>
      <c r="R40" s="88"/>
      <c r="S40" s="290"/>
      <c r="T40" s="23"/>
      <c r="U40" s="321">
        <v>111123.8</v>
      </c>
      <c r="V40" s="23">
        <v>180648.8</v>
      </c>
      <c r="W40" s="23">
        <v>212225.1</v>
      </c>
      <c r="X40" s="23">
        <v>230022.7</v>
      </c>
      <c r="Y40" s="23">
        <v>238979.4</v>
      </c>
      <c r="Z40" s="23">
        <v>185761.3</v>
      </c>
    </row>
    <row r="41" spans="1:26" ht="12.75">
      <c r="A41" s="323" t="s">
        <v>1805</v>
      </c>
      <c r="D41" s="290"/>
      <c r="E41" s="290"/>
      <c r="F41" s="290"/>
      <c r="G41" s="290"/>
      <c r="H41" s="290">
        <v>4905.6</v>
      </c>
      <c r="I41" s="290">
        <v>10235.3</v>
      </c>
      <c r="J41" s="290">
        <v>23237.9</v>
      </c>
      <c r="K41" s="290">
        <v>17743.6</v>
      </c>
      <c r="L41" s="290">
        <v>35294.9</v>
      </c>
      <c r="M41" s="88">
        <v>63599.5</v>
      </c>
      <c r="N41" s="88">
        <v>89584.8</v>
      </c>
      <c r="O41" s="88">
        <v>196226.4</v>
      </c>
      <c r="P41" s="88">
        <v>298427.2</v>
      </c>
      <c r="Q41" s="88">
        <v>367255.3</v>
      </c>
      <c r="R41" s="88">
        <v>476773.6</v>
      </c>
      <c r="S41" s="290">
        <v>655709.1</v>
      </c>
      <c r="T41" s="23">
        <v>545007.3</v>
      </c>
      <c r="U41" s="321">
        <v>537756.9</v>
      </c>
      <c r="V41" s="23">
        <v>665220.3</v>
      </c>
      <c r="W41" s="23">
        <v>1142859.8</v>
      </c>
      <c r="X41" s="23">
        <v>1038124.9</v>
      </c>
      <c r="Y41" s="23">
        <v>975810</v>
      </c>
      <c r="Z41" s="23">
        <v>1060866.7</v>
      </c>
    </row>
    <row r="42" spans="1:26" ht="12.75">
      <c r="A42" s="323" t="s">
        <v>1806</v>
      </c>
      <c r="D42" s="290">
        <v>663.7</v>
      </c>
      <c r="E42" s="290">
        <v>1884.1</v>
      </c>
      <c r="F42" s="290">
        <v>7288.3</v>
      </c>
      <c r="G42" s="290">
        <v>11273.7</v>
      </c>
      <c r="H42" s="290">
        <v>12553.6</v>
      </c>
      <c r="I42" s="290">
        <v>17989.1</v>
      </c>
      <c r="J42" s="290">
        <v>52500.1</v>
      </c>
      <c r="K42" s="290">
        <v>142081.4</v>
      </c>
      <c r="L42" s="290">
        <v>184029.7</v>
      </c>
      <c r="M42" s="88">
        <v>188127.1</v>
      </c>
      <c r="N42" s="88">
        <v>258939.8</v>
      </c>
      <c r="O42" s="88">
        <v>279027.2</v>
      </c>
      <c r="P42" s="88">
        <v>403667.2</v>
      </c>
      <c r="Q42" s="88">
        <v>501432.3</v>
      </c>
      <c r="R42" s="88">
        <v>658721.1</v>
      </c>
      <c r="S42" s="290">
        <v>766951.2</v>
      </c>
      <c r="T42" s="23">
        <v>635424.2</v>
      </c>
      <c r="U42" s="321">
        <v>727754.5</v>
      </c>
      <c r="V42" s="23">
        <v>677162</v>
      </c>
      <c r="W42" s="23">
        <v>799676.2</v>
      </c>
      <c r="X42" s="23">
        <v>871604.2</v>
      </c>
      <c r="Y42" s="23">
        <v>951242</v>
      </c>
      <c r="Z42" s="23">
        <v>937172.4</v>
      </c>
    </row>
    <row r="43" spans="1:26" ht="12.75">
      <c r="A43" s="173" t="s">
        <v>1793</v>
      </c>
      <c r="D43" s="88"/>
      <c r="E43" s="88"/>
      <c r="F43" s="88"/>
      <c r="G43" s="88"/>
      <c r="H43" s="88"/>
      <c r="I43" s="88"/>
      <c r="J43" s="88"/>
      <c r="K43" s="88"/>
      <c r="L43" s="88"/>
      <c r="M43" s="88"/>
      <c r="N43" s="88"/>
      <c r="O43" s="88"/>
      <c r="P43" s="88"/>
      <c r="Q43" s="88"/>
      <c r="R43" s="88"/>
      <c r="S43" s="88"/>
      <c r="T43" s="48"/>
      <c r="U43" s="158"/>
      <c r="V43" s="48"/>
      <c r="W43" s="48"/>
      <c r="X43" s="48"/>
      <c r="Y43" s="48"/>
      <c r="Z43" s="48"/>
    </row>
    <row r="44" spans="1:26" ht="12.75">
      <c r="A44" s="169" t="s">
        <v>1781</v>
      </c>
      <c r="D44" s="317">
        <v>100</v>
      </c>
      <c r="E44" s="317">
        <v>100</v>
      </c>
      <c r="F44" s="317">
        <v>100</v>
      </c>
      <c r="G44" s="317">
        <v>100</v>
      </c>
      <c r="H44" s="317">
        <v>100</v>
      </c>
      <c r="I44" s="317">
        <v>100</v>
      </c>
      <c r="J44" s="317">
        <v>100</v>
      </c>
      <c r="K44" s="317">
        <v>100</v>
      </c>
      <c r="L44" s="317">
        <v>100</v>
      </c>
      <c r="M44" s="317">
        <v>100</v>
      </c>
      <c r="N44" s="317">
        <v>100</v>
      </c>
      <c r="O44" s="317">
        <v>100</v>
      </c>
      <c r="P44" s="317">
        <v>100</v>
      </c>
      <c r="Q44" s="317">
        <v>100</v>
      </c>
      <c r="R44" s="317">
        <v>100</v>
      </c>
      <c r="S44" s="311">
        <v>100</v>
      </c>
      <c r="T44" s="11">
        <v>100</v>
      </c>
      <c r="U44" s="11">
        <v>100</v>
      </c>
      <c r="V44" s="11">
        <v>100</v>
      </c>
      <c r="W44" s="11">
        <v>100</v>
      </c>
      <c r="X44" s="11">
        <v>100</v>
      </c>
      <c r="Y44" s="11">
        <v>100</v>
      </c>
      <c r="Z44" s="11">
        <v>100</v>
      </c>
    </row>
    <row r="45" spans="1:26" ht="12.75">
      <c r="A45" s="265" t="s">
        <v>334</v>
      </c>
      <c r="D45" s="88"/>
      <c r="E45" s="88"/>
      <c r="F45" s="88"/>
      <c r="G45" s="88"/>
      <c r="H45" s="88"/>
      <c r="I45" s="88"/>
      <c r="J45" s="88"/>
      <c r="K45" s="88"/>
      <c r="L45" s="88"/>
      <c r="M45" s="88"/>
      <c r="N45" s="88"/>
      <c r="O45" s="88"/>
      <c r="P45" s="88"/>
      <c r="Q45" s="88"/>
      <c r="R45" s="88"/>
      <c r="S45" s="290"/>
      <c r="T45" s="11"/>
      <c r="U45" s="11"/>
      <c r="V45" s="116"/>
      <c r="W45" s="48"/>
      <c r="X45" s="48"/>
      <c r="Y45" s="35"/>
      <c r="Z45" s="35"/>
    </row>
    <row r="46" spans="1:26" ht="12.75">
      <c r="A46" s="318" t="s">
        <v>1797</v>
      </c>
      <c r="D46" s="88">
        <v>97.5</v>
      </c>
      <c r="E46" s="88">
        <v>98.3</v>
      </c>
      <c r="F46" s="88">
        <v>97.3</v>
      </c>
      <c r="G46" s="88">
        <v>97</v>
      </c>
      <c r="H46" s="88">
        <v>95.7</v>
      </c>
      <c r="I46" s="88">
        <v>93.1</v>
      </c>
      <c r="J46" s="88">
        <v>88.7</v>
      </c>
      <c r="K46" s="88">
        <v>86.3</v>
      </c>
      <c r="L46" s="88">
        <v>85.5</v>
      </c>
      <c r="M46" s="88">
        <v>85.7</v>
      </c>
      <c r="N46" s="88">
        <v>84.1</v>
      </c>
      <c r="O46" s="88">
        <v>83.4</v>
      </c>
      <c r="P46" s="88">
        <v>80.6</v>
      </c>
      <c r="Q46" s="88">
        <v>81.6</v>
      </c>
      <c r="R46" s="88">
        <v>83.1</v>
      </c>
      <c r="S46" s="290">
        <v>83.8</v>
      </c>
      <c r="T46" s="11">
        <v>85.2</v>
      </c>
      <c r="U46" s="11">
        <v>86.2</v>
      </c>
      <c r="V46" s="23">
        <v>87.8</v>
      </c>
      <c r="W46" s="23">
        <v>84.5</v>
      </c>
      <c r="X46" s="23">
        <v>85.8</v>
      </c>
      <c r="Y46" s="23">
        <v>86.1</v>
      </c>
      <c r="Z46" s="23">
        <v>86.3</v>
      </c>
    </row>
    <row r="47" spans="1:26" ht="12.75">
      <c r="A47" s="318" t="s">
        <v>238</v>
      </c>
      <c r="D47" s="88"/>
      <c r="E47" s="88"/>
      <c r="F47" s="88"/>
      <c r="G47" s="88"/>
      <c r="H47" s="88"/>
      <c r="I47" s="88"/>
      <c r="J47" s="88"/>
      <c r="K47" s="88"/>
      <c r="L47" s="88"/>
      <c r="M47" s="88"/>
      <c r="N47" s="88"/>
      <c r="O47" s="88"/>
      <c r="P47" s="88"/>
      <c r="Q47" s="88"/>
      <c r="R47" s="88"/>
      <c r="S47" s="290"/>
      <c r="T47" s="11"/>
      <c r="U47" s="11"/>
      <c r="V47" s="116"/>
      <c r="W47" s="48"/>
      <c r="X47" s="48"/>
      <c r="Y47" s="48"/>
      <c r="Z47" s="48"/>
    </row>
    <row r="48" spans="1:26" ht="12.75">
      <c r="A48" s="322" t="s">
        <v>1798</v>
      </c>
      <c r="D48" s="88">
        <v>50.8</v>
      </c>
      <c r="E48" s="88">
        <v>32.4</v>
      </c>
      <c r="F48" s="88">
        <v>31.3</v>
      </c>
      <c r="G48" s="88">
        <v>27.1</v>
      </c>
      <c r="H48" s="88">
        <v>24.5</v>
      </c>
      <c r="I48" s="88">
        <v>22.8</v>
      </c>
      <c r="J48" s="88">
        <v>22.8</v>
      </c>
      <c r="K48" s="88">
        <v>23.9</v>
      </c>
      <c r="L48" s="88">
        <v>22.1</v>
      </c>
      <c r="M48" s="88">
        <v>20.2</v>
      </c>
      <c r="N48" s="88">
        <v>21</v>
      </c>
      <c r="O48" s="88">
        <v>17.1</v>
      </c>
      <c r="P48" s="88">
        <v>18.8</v>
      </c>
      <c r="Q48" s="88">
        <v>17.5</v>
      </c>
      <c r="R48" s="88">
        <v>17.7</v>
      </c>
      <c r="S48" s="290">
        <v>18.1</v>
      </c>
      <c r="T48" s="11">
        <v>19.3</v>
      </c>
      <c r="U48" s="11">
        <v>17.2</v>
      </c>
      <c r="V48" s="290">
        <v>16.9</v>
      </c>
      <c r="W48" s="290">
        <v>16.8</v>
      </c>
      <c r="X48" s="290">
        <v>17.2</v>
      </c>
      <c r="Y48" s="290">
        <v>14.9</v>
      </c>
      <c r="Z48" s="290">
        <v>13.7</v>
      </c>
    </row>
    <row r="49" spans="1:26" ht="12.75">
      <c r="A49" s="322" t="s">
        <v>1799</v>
      </c>
      <c r="D49" s="88">
        <v>12.4</v>
      </c>
      <c r="E49" s="88">
        <v>8.1</v>
      </c>
      <c r="F49" s="88">
        <v>6.3</v>
      </c>
      <c r="G49" s="88">
        <v>5.3</v>
      </c>
      <c r="H49" s="88">
        <v>5.4</v>
      </c>
      <c r="I49" s="88">
        <v>5.2</v>
      </c>
      <c r="J49" s="88">
        <v>4.7</v>
      </c>
      <c r="K49" s="88">
        <v>4.5</v>
      </c>
      <c r="L49" s="88">
        <v>4.9</v>
      </c>
      <c r="M49" s="88">
        <v>4.7</v>
      </c>
      <c r="N49" s="88">
        <v>4.3</v>
      </c>
      <c r="O49" s="88">
        <v>4.1</v>
      </c>
      <c r="P49" s="88">
        <v>3.8</v>
      </c>
      <c r="Q49" s="88">
        <v>4.2</v>
      </c>
      <c r="R49" s="88">
        <v>4.4</v>
      </c>
      <c r="S49" s="290">
        <v>4.3</v>
      </c>
      <c r="T49" s="11">
        <v>3.6</v>
      </c>
      <c r="U49" s="23">
        <v>3.2</v>
      </c>
      <c r="V49" s="23">
        <v>3.1</v>
      </c>
      <c r="W49" s="23">
        <v>3.2</v>
      </c>
      <c r="X49" s="23">
        <v>3.4</v>
      </c>
      <c r="Y49" s="23">
        <v>3.4</v>
      </c>
      <c r="Z49" s="23">
        <v>2.6</v>
      </c>
    </row>
    <row r="50" spans="1:26" ht="12.75">
      <c r="A50" s="322" t="s">
        <v>1800</v>
      </c>
      <c r="D50" s="290">
        <v>12.1</v>
      </c>
      <c r="E50" s="88">
        <v>18.3</v>
      </c>
      <c r="F50" s="88">
        <v>13.4</v>
      </c>
      <c r="G50" s="88">
        <v>16</v>
      </c>
      <c r="H50" s="88">
        <v>22.7</v>
      </c>
      <c r="I50" s="88">
        <v>30.1</v>
      </c>
      <c r="J50" s="88">
        <v>24.4</v>
      </c>
      <c r="K50" s="88">
        <v>29.9</v>
      </c>
      <c r="L50" s="88">
        <v>36.7</v>
      </c>
      <c r="M50" s="88">
        <v>42</v>
      </c>
      <c r="N50" s="88">
        <v>41.2</v>
      </c>
      <c r="O50" s="88">
        <v>46.5</v>
      </c>
      <c r="P50" s="88">
        <v>44.9</v>
      </c>
      <c r="Q50" s="88">
        <v>47.5</v>
      </c>
      <c r="R50" s="88">
        <v>49.7</v>
      </c>
      <c r="S50" s="290">
        <v>51.1</v>
      </c>
      <c r="T50" s="11">
        <v>55.2</v>
      </c>
      <c r="U50" s="11">
        <v>57</v>
      </c>
      <c r="V50" s="290">
        <v>54.2</v>
      </c>
      <c r="W50" s="23">
        <v>50.7</v>
      </c>
      <c r="X50" s="23">
        <v>53.9</v>
      </c>
      <c r="Y50" s="23">
        <v>56.3</v>
      </c>
      <c r="Z50" s="23">
        <v>59.5</v>
      </c>
    </row>
    <row r="51" spans="1:26" ht="12.75">
      <c r="A51" s="322" t="s">
        <v>1801</v>
      </c>
      <c r="D51" s="88"/>
      <c r="E51" s="88"/>
      <c r="F51" s="88"/>
      <c r="G51" s="88"/>
      <c r="H51" s="88"/>
      <c r="I51" s="88"/>
      <c r="J51" s="88"/>
      <c r="K51" s="88">
        <v>0.1</v>
      </c>
      <c r="L51" s="88">
        <v>0.1</v>
      </c>
      <c r="M51" s="88">
        <v>0.1</v>
      </c>
      <c r="N51" s="88">
        <v>0.1</v>
      </c>
      <c r="O51" s="88">
        <v>0.1</v>
      </c>
      <c r="P51" s="88">
        <v>0.1</v>
      </c>
      <c r="Q51" s="88">
        <v>0.1</v>
      </c>
      <c r="R51" s="88">
        <v>0.05</v>
      </c>
      <c r="S51" s="324">
        <v>0.04</v>
      </c>
      <c r="T51" s="11">
        <v>0.03</v>
      </c>
      <c r="U51" s="11">
        <v>0.03</v>
      </c>
      <c r="V51" s="324">
        <v>0.02</v>
      </c>
      <c r="W51" s="242">
        <v>0.02</v>
      </c>
      <c r="X51" s="242">
        <v>0.02</v>
      </c>
      <c r="Y51" s="242">
        <v>0.03</v>
      </c>
      <c r="Z51" s="242">
        <v>0.01</v>
      </c>
    </row>
    <row r="52" spans="1:26" ht="25.5">
      <c r="A52" s="173" t="s">
        <v>1802</v>
      </c>
      <c r="D52" s="88">
        <v>0.1</v>
      </c>
      <c r="E52" s="88">
        <v>0.1</v>
      </c>
      <c r="F52" s="88">
        <v>0.1</v>
      </c>
      <c r="G52" s="88">
        <v>0.1</v>
      </c>
      <c r="H52" s="88">
        <v>0.1</v>
      </c>
      <c r="I52" s="88">
        <v>0.1</v>
      </c>
      <c r="J52" s="88">
        <v>0.1</v>
      </c>
      <c r="K52" s="88">
        <v>0.1</v>
      </c>
      <c r="L52" s="88">
        <v>0.1</v>
      </c>
      <c r="M52" s="88">
        <v>0.1</v>
      </c>
      <c r="N52" s="88">
        <v>0.1</v>
      </c>
      <c r="O52" s="88">
        <v>0.1</v>
      </c>
      <c r="P52" s="88">
        <v>0.1</v>
      </c>
      <c r="Q52" s="88">
        <v>0.1</v>
      </c>
      <c r="R52" s="88">
        <v>0.1</v>
      </c>
      <c r="S52" s="290">
        <v>0.1</v>
      </c>
      <c r="T52" s="11">
        <v>0.1</v>
      </c>
      <c r="U52" s="11">
        <v>0.04</v>
      </c>
      <c r="V52" s="324">
        <v>0.03</v>
      </c>
      <c r="W52" s="242">
        <v>0.04</v>
      </c>
      <c r="X52" s="242">
        <v>0.04</v>
      </c>
      <c r="Y52" s="23">
        <v>0.1</v>
      </c>
      <c r="Z52" s="23">
        <v>0.1</v>
      </c>
    </row>
    <row r="53" spans="1:26" ht="25.5">
      <c r="A53" s="24" t="s">
        <v>1803</v>
      </c>
      <c r="D53" s="290">
        <v>22.1</v>
      </c>
      <c r="E53" s="290">
        <v>39.4</v>
      </c>
      <c r="F53" s="290">
        <v>46.2</v>
      </c>
      <c r="G53" s="290">
        <v>48.5</v>
      </c>
      <c r="H53" s="290">
        <v>43</v>
      </c>
      <c r="I53" s="290">
        <v>34.9</v>
      </c>
      <c r="J53" s="290">
        <v>36.7</v>
      </c>
      <c r="K53" s="290">
        <v>27.8</v>
      </c>
      <c r="L53" s="290">
        <v>21.6</v>
      </c>
      <c r="M53" s="290">
        <v>18.6</v>
      </c>
      <c r="N53" s="290">
        <v>17.4</v>
      </c>
      <c r="O53" s="290">
        <v>15.5</v>
      </c>
      <c r="P53" s="290">
        <v>12.9</v>
      </c>
      <c r="Q53" s="290">
        <v>12.2</v>
      </c>
      <c r="R53" s="88">
        <v>11.1</v>
      </c>
      <c r="S53" s="290">
        <v>10.1</v>
      </c>
      <c r="T53" s="23">
        <v>7</v>
      </c>
      <c r="U53" s="23">
        <v>7.5</v>
      </c>
      <c r="V53" s="290">
        <v>11.9</v>
      </c>
      <c r="W53" s="23">
        <v>12.1</v>
      </c>
      <c r="X53" s="23">
        <v>9.5</v>
      </c>
      <c r="Y53" s="23">
        <v>9.7</v>
      </c>
      <c r="Z53" s="23">
        <v>9.1</v>
      </c>
    </row>
    <row r="54" spans="1:26" ht="12.75">
      <c r="A54" s="24" t="s">
        <v>1804</v>
      </c>
      <c r="D54" s="290"/>
      <c r="E54" s="290"/>
      <c r="F54" s="290"/>
      <c r="G54" s="290"/>
      <c r="H54" s="290"/>
      <c r="I54" s="290"/>
      <c r="J54" s="290"/>
      <c r="K54" s="290"/>
      <c r="L54" s="290"/>
      <c r="M54" s="290"/>
      <c r="N54" s="290"/>
      <c r="O54" s="290"/>
      <c r="P54" s="290"/>
      <c r="Q54" s="290"/>
      <c r="R54" s="88"/>
      <c r="S54" s="290"/>
      <c r="T54" s="23"/>
      <c r="U54" s="23">
        <v>1.2</v>
      </c>
      <c r="V54" s="290">
        <v>1.6</v>
      </c>
      <c r="W54" s="23">
        <v>1.7</v>
      </c>
      <c r="X54" s="23">
        <v>1.7</v>
      </c>
      <c r="Y54" s="23">
        <v>1.7</v>
      </c>
      <c r="Z54" s="48">
        <v>1.3</v>
      </c>
    </row>
    <row r="55" spans="1:26" ht="12.75">
      <c r="A55" s="323" t="s">
        <v>1805</v>
      </c>
      <c r="D55" s="88"/>
      <c r="E55" s="88"/>
      <c r="F55" s="88"/>
      <c r="G55" s="88"/>
      <c r="H55" s="88">
        <v>1.2</v>
      </c>
      <c r="I55" s="88">
        <v>2.5</v>
      </c>
      <c r="J55" s="88">
        <v>3.5</v>
      </c>
      <c r="K55" s="88">
        <v>1.5</v>
      </c>
      <c r="L55" s="88">
        <v>2.3</v>
      </c>
      <c r="M55" s="88">
        <v>3.6</v>
      </c>
      <c r="N55" s="88">
        <v>4.1</v>
      </c>
      <c r="O55" s="88">
        <v>6.9</v>
      </c>
      <c r="P55" s="88">
        <v>8.2</v>
      </c>
      <c r="Q55" s="88">
        <v>7.8</v>
      </c>
      <c r="R55" s="88">
        <v>7.1</v>
      </c>
      <c r="S55" s="290">
        <v>7.5</v>
      </c>
      <c r="T55" s="23">
        <v>6.8</v>
      </c>
      <c r="U55" s="11">
        <v>5.9</v>
      </c>
      <c r="V55" s="290">
        <v>6</v>
      </c>
      <c r="W55" s="23">
        <v>9.1</v>
      </c>
      <c r="X55" s="23">
        <v>7.7</v>
      </c>
      <c r="Y55" s="23">
        <v>7</v>
      </c>
      <c r="Z55" s="23">
        <v>7.3</v>
      </c>
    </row>
    <row r="56" spans="1:26" ht="12.75">
      <c r="A56" s="323" t="s">
        <v>1806</v>
      </c>
      <c r="D56" s="88">
        <v>2.5</v>
      </c>
      <c r="E56" s="88">
        <v>1.7</v>
      </c>
      <c r="F56" s="88">
        <v>2.7</v>
      </c>
      <c r="G56" s="88">
        <v>3</v>
      </c>
      <c r="H56" s="88">
        <v>3.1</v>
      </c>
      <c r="I56" s="88">
        <v>4.4</v>
      </c>
      <c r="J56" s="88">
        <v>7.8</v>
      </c>
      <c r="K56" s="88">
        <v>12.2</v>
      </c>
      <c r="L56" s="88">
        <v>12.2</v>
      </c>
      <c r="M56" s="88">
        <v>10.7</v>
      </c>
      <c r="N56" s="88">
        <v>11.8</v>
      </c>
      <c r="O56" s="88">
        <v>9.7</v>
      </c>
      <c r="P56" s="88">
        <v>11.2</v>
      </c>
      <c r="Q56" s="88">
        <v>10.6</v>
      </c>
      <c r="R56" s="88">
        <v>9.8</v>
      </c>
      <c r="S56" s="290">
        <v>8.7</v>
      </c>
      <c r="T56" s="23">
        <v>8</v>
      </c>
      <c r="U56" s="11">
        <v>7.9</v>
      </c>
      <c r="V56" s="290">
        <v>6.2</v>
      </c>
      <c r="W56" s="23">
        <v>6.4</v>
      </c>
      <c r="X56" s="23">
        <v>6.5</v>
      </c>
      <c r="Y56" s="23">
        <v>6.9</v>
      </c>
      <c r="Z56" s="23">
        <v>6.4</v>
      </c>
    </row>
    <row r="57" spans="1:26" ht="15.75">
      <c r="A57" s="169" t="s">
        <v>1807</v>
      </c>
      <c r="C57" s="290">
        <v>2670.2</v>
      </c>
      <c r="D57" s="290">
        <v>27124.5</v>
      </c>
      <c r="E57" s="290">
        <v>108809.9</v>
      </c>
      <c r="F57" s="290">
        <v>266973.6</v>
      </c>
      <c r="G57" s="290">
        <v>375958.1</v>
      </c>
      <c r="H57" s="290">
        <v>408797.3</v>
      </c>
      <c r="I57" s="290">
        <v>319573.8</v>
      </c>
      <c r="J57" s="290">
        <v>582167.3</v>
      </c>
      <c r="K57" s="290">
        <v>1053694.9</v>
      </c>
      <c r="L57" s="290">
        <v>1335849.7</v>
      </c>
      <c r="M57" s="290">
        <v>1455723.1</v>
      </c>
      <c r="N57" s="290">
        <v>1824885.5</v>
      </c>
      <c r="O57" s="290">
        <v>2246751.6</v>
      </c>
      <c r="P57" s="290">
        <v>2893237.7</v>
      </c>
      <c r="Q57" s="290">
        <v>3808968.1</v>
      </c>
      <c r="R57" s="290">
        <v>5217191.8</v>
      </c>
      <c r="S57" s="290">
        <v>6705509.9</v>
      </c>
      <c r="T57" s="23">
        <v>6040845.7</v>
      </c>
      <c r="U57" s="18">
        <v>6624988</v>
      </c>
      <c r="V57" s="290">
        <v>8445193.7</v>
      </c>
      <c r="W57" s="7">
        <v>9595721.2</v>
      </c>
      <c r="X57" s="23">
        <v>10065735.2</v>
      </c>
      <c r="Y57" s="23">
        <v>10379660.2</v>
      </c>
      <c r="Z57" s="23">
        <v>10485012.2</v>
      </c>
    </row>
    <row r="58" spans="1:26" ht="12.75">
      <c r="A58" s="169" t="s">
        <v>1808</v>
      </c>
      <c r="C58" s="290"/>
      <c r="D58" s="290"/>
      <c r="E58" s="290"/>
      <c r="F58" s="290"/>
      <c r="G58" s="290"/>
      <c r="H58" s="290"/>
      <c r="I58" s="290"/>
      <c r="J58" s="290"/>
      <c r="K58" s="290"/>
      <c r="L58" s="290"/>
      <c r="M58" s="290"/>
      <c r="N58" s="290"/>
      <c r="O58" s="290"/>
      <c r="P58" s="290"/>
      <c r="Q58" s="290"/>
      <c r="R58" s="290"/>
      <c r="S58" s="290"/>
      <c r="T58" s="23"/>
      <c r="U58" s="7"/>
      <c r="V58" s="116"/>
      <c r="W58" s="48"/>
      <c r="X58" s="48"/>
      <c r="Y58" s="48"/>
      <c r="Z58" s="48"/>
    </row>
    <row r="59" spans="1:26" ht="12.75">
      <c r="A59" s="75" t="s">
        <v>1809</v>
      </c>
      <c r="C59" s="290"/>
      <c r="D59" s="290"/>
      <c r="E59" s="290"/>
      <c r="F59" s="290">
        <v>130940.8</v>
      </c>
      <c r="G59" s="290">
        <v>196558</v>
      </c>
      <c r="H59" s="290">
        <v>248587.3</v>
      </c>
      <c r="I59" s="290">
        <v>170044.8</v>
      </c>
      <c r="J59" s="290">
        <v>304927.8</v>
      </c>
      <c r="K59" s="290">
        <v>500556.5</v>
      </c>
      <c r="L59" s="290">
        <v>660291.2</v>
      </c>
      <c r="M59" s="290">
        <v>654597</v>
      </c>
      <c r="N59" s="290">
        <v>825105.8</v>
      </c>
      <c r="O59" s="290">
        <v>1020814.5</v>
      </c>
      <c r="P59" s="290">
        <v>1287191.4</v>
      </c>
      <c r="Q59" s="290">
        <v>1603571.5</v>
      </c>
      <c r="R59" s="290">
        <v>2105046</v>
      </c>
      <c r="S59" s="290">
        <v>2648612.2</v>
      </c>
      <c r="T59" s="23">
        <v>2243277.2</v>
      </c>
      <c r="U59" s="7">
        <v>2714965.2</v>
      </c>
      <c r="V59" s="290">
        <v>3539480</v>
      </c>
      <c r="W59" s="18">
        <v>4274644.8</v>
      </c>
      <c r="X59" s="23">
        <v>4549936.9</v>
      </c>
      <c r="Y59" s="23">
        <v>4742314.4</v>
      </c>
      <c r="Z59" s="23">
        <v>5260318.9</v>
      </c>
    </row>
    <row r="60" spans="1:26" ht="12.75">
      <c r="A60" s="75" t="s">
        <v>1810</v>
      </c>
      <c r="C60" s="290"/>
      <c r="D60" s="290"/>
      <c r="E60" s="290"/>
      <c r="F60" s="290">
        <v>136032.8</v>
      </c>
      <c r="G60" s="290">
        <v>179400</v>
      </c>
      <c r="H60" s="290">
        <v>160210</v>
      </c>
      <c r="I60" s="290">
        <v>149529</v>
      </c>
      <c r="J60" s="290">
        <v>277239.5</v>
      </c>
      <c r="K60" s="290">
        <v>553138.4</v>
      </c>
      <c r="L60" s="290">
        <v>675558.5</v>
      </c>
      <c r="M60" s="290">
        <v>801126.1</v>
      </c>
      <c r="N60" s="290">
        <v>999779.7</v>
      </c>
      <c r="O60" s="290">
        <v>1225937.1</v>
      </c>
      <c r="P60" s="290">
        <v>1606046.3</v>
      </c>
      <c r="Q60" s="290">
        <v>2205396.6</v>
      </c>
      <c r="R60" s="290">
        <v>3112145.8</v>
      </c>
      <c r="S60" s="290">
        <v>4056897.7</v>
      </c>
      <c r="T60" s="23">
        <v>3797568.5</v>
      </c>
      <c r="U60" s="7">
        <v>3910022.8</v>
      </c>
      <c r="V60" s="23">
        <v>4905713.7</v>
      </c>
      <c r="W60" s="18">
        <v>5321076.4</v>
      </c>
      <c r="X60" s="23">
        <v>5515798.3</v>
      </c>
      <c r="Y60" s="23">
        <v>5637345.8</v>
      </c>
      <c r="Z60" s="23">
        <v>5224693.3</v>
      </c>
    </row>
    <row r="61" spans="1:26" ht="12.75">
      <c r="A61" s="75" t="s">
        <v>238</v>
      </c>
      <c r="C61" s="88"/>
      <c r="D61" s="88"/>
      <c r="E61" s="88"/>
      <c r="F61" s="88"/>
      <c r="G61" s="88"/>
      <c r="H61" s="88"/>
      <c r="I61" s="88"/>
      <c r="J61" s="88"/>
      <c r="K61" s="88"/>
      <c r="L61" s="88"/>
      <c r="M61" s="88"/>
      <c r="N61" s="88"/>
      <c r="O61" s="88"/>
      <c r="P61" s="88"/>
      <c r="Q61" s="88"/>
      <c r="R61" s="88"/>
      <c r="S61" s="290"/>
      <c r="T61" s="23"/>
      <c r="U61" s="7"/>
      <c r="V61" s="41"/>
      <c r="W61" s="48"/>
      <c r="X61" s="48"/>
      <c r="Y61" s="48"/>
      <c r="Z61" s="48"/>
    </row>
    <row r="62" spans="1:26" ht="12.75">
      <c r="A62" s="173" t="s">
        <v>1811</v>
      </c>
      <c r="C62" s="290"/>
      <c r="D62" s="290"/>
      <c r="E62" s="290"/>
      <c r="F62" s="290"/>
      <c r="G62" s="290"/>
      <c r="H62" s="290"/>
      <c r="I62" s="290">
        <v>15247.6</v>
      </c>
      <c r="J62" s="290">
        <v>24460.3</v>
      </c>
      <c r="K62" s="290">
        <v>30623.1</v>
      </c>
      <c r="L62" s="290">
        <v>58582.1</v>
      </c>
      <c r="M62" s="290">
        <v>85183.6</v>
      </c>
      <c r="N62" s="290">
        <v>116275.6</v>
      </c>
      <c r="O62" s="290">
        <v>176542.8</v>
      </c>
      <c r="P62" s="290">
        <v>235648.9</v>
      </c>
      <c r="Q62" s="290">
        <v>364159.3</v>
      </c>
      <c r="R62" s="290">
        <v>543980.9</v>
      </c>
      <c r="S62" s="290">
        <v>791882</v>
      </c>
      <c r="T62" s="23">
        <v>621552</v>
      </c>
      <c r="U62" s="7">
        <v>595835.2</v>
      </c>
      <c r="V62" s="23">
        <v>725686.5</v>
      </c>
      <c r="W62" s="7">
        <v>806284.9</v>
      </c>
      <c r="X62" s="18">
        <v>1003609.7</v>
      </c>
      <c r="Y62" s="23">
        <v>1098743</v>
      </c>
      <c r="Z62" s="23">
        <v>849821.6</v>
      </c>
    </row>
    <row r="63" spans="1:26" ht="12.75">
      <c r="A63" s="176" t="s">
        <v>1812</v>
      </c>
      <c r="C63" s="290"/>
      <c r="D63" s="290"/>
      <c r="E63" s="290"/>
      <c r="F63" s="290"/>
      <c r="G63" s="290"/>
      <c r="H63" s="290"/>
      <c r="I63" s="290"/>
      <c r="J63" s="290"/>
      <c r="K63" s="290">
        <v>6150.8</v>
      </c>
      <c r="L63" s="290">
        <v>11498.8</v>
      </c>
      <c r="M63" s="290">
        <v>12940.8</v>
      </c>
      <c r="N63" s="290">
        <v>21328.4</v>
      </c>
      <c r="O63" s="290">
        <v>23777.5</v>
      </c>
      <c r="P63" s="290">
        <v>27944.5</v>
      </c>
      <c r="Q63" s="290">
        <v>59156.4</v>
      </c>
      <c r="R63" s="290">
        <v>86869</v>
      </c>
      <c r="S63" s="290">
        <v>198137.7</v>
      </c>
      <c r="T63" s="23">
        <v>195249.9</v>
      </c>
      <c r="U63" s="7">
        <v>149986.9</v>
      </c>
      <c r="V63" s="23">
        <v>149397.6</v>
      </c>
      <c r="W63" s="7">
        <v>113741.8</v>
      </c>
      <c r="X63" s="23">
        <v>107717.2</v>
      </c>
      <c r="Y63" s="23">
        <v>265169.3</v>
      </c>
      <c r="Z63" s="23">
        <v>183396.9</v>
      </c>
    </row>
    <row r="64" spans="1:26" ht="12.75" customHeight="1">
      <c r="A64" s="75" t="s">
        <v>1813</v>
      </c>
      <c r="C64" s="290"/>
      <c r="D64" s="290"/>
      <c r="E64" s="290"/>
      <c r="F64" s="290"/>
      <c r="G64" s="290"/>
      <c r="H64" s="290"/>
      <c r="I64" s="290">
        <v>13882</v>
      </c>
      <c r="J64" s="290">
        <v>32709.8</v>
      </c>
      <c r="K64" s="290">
        <v>75549.2</v>
      </c>
      <c r="L64" s="290">
        <v>65102.8</v>
      </c>
      <c r="M64" s="290">
        <v>95273.9</v>
      </c>
      <c r="N64" s="290">
        <v>123593.2</v>
      </c>
      <c r="O64" s="290">
        <v>163061.3</v>
      </c>
      <c r="P64" s="290">
        <v>171055.7</v>
      </c>
      <c r="Q64" s="290">
        <v>227039.5</v>
      </c>
      <c r="R64" s="290">
        <v>370389.7</v>
      </c>
      <c r="S64" s="290">
        <v>413569.3</v>
      </c>
      <c r="T64" s="23">
        <v>445351.9</v>
      </c>
      <c r="U64" s="7">
        <v>404649.9</v>
      </c>
      <c r="V64" s="23">
        <v>485784.7</v>
      </c>
      <c r="W64" s="7">
        <v>588191.3</v>
      </c>
      <c r="X64" s="23">
        <v>626118.7</v>
      </c>
      <c r="Y64" s="23">
        <v>660097.6</v>
      </c>
      <c r="Z64" s="23">
        <v>698498.7</v>
      </c>
    </row>
    <row r="65" spans="1:26" ht="12.75" customHeight="1">
      <c r="A65" s="75" t="s">
        <v>1814</v>
      </c>
      <c r="C65" s="290"/>
      <c r="D65" s="290"/>
      <c r="E65" s="290"/>
      <c r="F65" s="290"/>
      <c r="G65" s="290"/>
      <c r="H65" s="290"/>
      <c r="I65" s="290"/>
      <c r="J65" s="290"/>
      <c r="K65" s="290"/>
      <c r="L65" s="290"/>
      <c r="M65" s="290"/>
      <c r="N65" s="290"/>
      <c r="O65" s="290"/>
      <c r="P65" s="290"/>
      <c r="Q65" s="290"/>
      <c r="R65" s="290"/>
      <c r="S65" s="290"/>
      <c r="T65" s="23"/>
      <c r="U65" s="7"/>
      <c r="V65" s="23"/>
      <c r="W65" s="7"/>
      <c r="X65" s="23">
        <v>76387.8</v>
      </c>
      <c r="Y65" s="23">
        <v>88787.7</v>
      </c>
      <c r="Z65" s="23">
        <v>122938.9</v>
      </c>
    </row>
    <row r="66" spans="1:26" ht="25.5">
      <c r="A66" s="21" t="s">
        <v>1815</v>
      </c>
      <c r="C66" s="290">
        <v>718.4</v>
      </c>
      <c r="D66" s="290">
        <v>9303.7</v>
      </c>
      <c r="E66" s="290">
        <v>28225</v>
      </c>
      <c r="F66" s="290">
        <v>58180.2</v>
      </c>
      <c r="G66" s="290">
        <v>75584</v>
      </c>
      <c r="H66" s="290">
        <v>84642.5</v>
      </c>
      <c r="I66" s="290">
        <v>61080.7</v>
      </c>
      <c r="J66" s="290">
        <v>99201.3</v>
      </c>
      <c r="K66" s="290">
        <v>232138.7</v>
      </c>
      <c r="L66" s="290">
        <v>272937</v>
      </c>
      <c r="M66" s="290">
        <v>289609.3</v>
      </c>
      <c r="N66" s="290">
        <v>358005.1</v>
      </c>
      <c r="O66" s="290">
        <v>401002.4</v>
      </c>
      <c r="P66" s="290">
        <v>589244.2</v>
      </c>
      <c r="Q66" s="290">
        <v>769240.5</v>
      </c>
      <c r="R66" s="290">
        <v>1118996.4</v>
      </c>
      <c r="S66" s="290">
        <v>1404686.3</v>
      </c>
      <c r="T66" s="23">
        <v>1324068.6</v>
      </c>
      <c r="U66" s="7">
        <v>1294901.3</v>
      </c>
      <c r="V66" s="23">
        <v>1622019.6</v>
      </c>
      <c r="W66" s="7">
        <v>1712866.7</v>
      </c>
      <c r="X66" s="23">
        <v>1916290.1</v>
      </c>
      <c r="Y66" s="23">
        <v>1761265.9</v>
      </c>
      <c r="Z66" s="23">
        <v>1921225</v>
      </c>
    </row>
    <row r="67" spans="1:26" ht="12.75">
      <c r="A67" s="75" t="s">
        <v>334</v>
      </c>
      <c r="C67" s="290"/>
      <c r="D67" s="290"/>
      <c r="E67" s="290"/>
      <c r="F67" s="290"/>
      <c r="G67" s="290"/>
      <c r="H67" s="290"/>
      <c r="I67" s="290"/>
      <c r="J67" s="290"/>
      <c r="K67" s="290"/>
      <c r="L67" s="290"/>
      <c r="M67" s="290"/>
      <c r="N67" s="290"/>
      <c r="O67" s="290"/>
      <c r="P67" s="290"/>
      <c r="Q67" s="290"/>
      <c r="R67" s="290"/>
      <c r="S67" s="290"/>
      <c r="T67" s="23"/>
      <c r="U67" s="7"/>
      <c r="V67" s="116"/>
      <c r="W67" s="48"/>
      <c r="X67" s="48"/>
      <c r="Y67" s="48"/>
      <c r="Z67" s="48"/>
    </row>
    <row r="68" spans="1:26" ht="12.75">
      <c r="A68" s="176" t="s">
        <v>1816</v>
      </c>
      <c r="C68" s="290">
        <v>442.5</v>
      </c>
      <c r="D68" s="290">
        <v>5207.9</v>
      </c>
      <c r="E68" s="290">
        <v>14565</v>
      </c>
      <c r="F68" s="290">
        <v>26968.1</v>
      </c>
      <c r="G68" s="290">
        <v>37057</v>
      </c>
      <c r="H68" s="290">
        <v>41520.3</v>
      </c>
      <c r="I68" s="290">
        <v>20916.8</v>
      </c>
      <c r="J68" s="290">
        <v>37521.2</v>
      </c>
      <c r="K68" s="290">
        <v>62870.3</v>
      </c>
      <c r="L68" s="290">
        <v>77596.6</v>
      </c>
      <c r="M68" s="290">
        <v>88751.8</v>
      </c>
      <c r="N68" s="290">
        <v>122479.5</v>
      </c>
      <c r="O68" s="290">
        <v>118094.3</v>
      </c>
      <c r="P68" s="290">
        <v>202163.1</v>
      </c>
      <c r="Q68" s="290">
        <v>267407.8</v>
      </c>
      <c r="R68" s="290">
        <v>431338.7</v>
      </c>
      <c r="S68" s="290">
        <v>537913.5</v>
      </c>
      <c r="T68" s="23">
        <v>691841.2</v>
      </c>
      <c r="U68" s="7">
        <v>661947.6</v>
      </c>
      <c r="V68" s="23">
        <v>855103</v>
      </c>
      <c r="W68" s="7">
        <v>926575.2</v>
      </c>
      <c r="X68" s="23">
        <v>1009845.1</v>
      </c>
      <c r="Y68" s="23">
        <v>933563.5</v>
      </c>
      <c r="Z68" s="23">
        <v>1185540.6</v>
      </c>
    </row>
    <row r="69" spans="1:26" ht="25.5">
      <c r="A69" s="176" t="s">
        <v>1817</v>
      </c>
      <c r="C69" s="290">
        <v>275.9</v>
      </c>
      <c r="D69" s="290">
        <v>4095.8</v>
      </c>
      <c r="E69" s="290">
        <v>11523</v>
      </c>
      <c r="F69" s="290">
        <v>27463.7</v>
      </c>
      <c r="G69" s="290">
        <v>38527</v>
      </c>
      <c r="H69" s="290">
        <v>43122.2</v>
      </c>
      <c r="I69" s="290">
        <v>37094.5</v>
      </c>
      <c r="J69" s="290">
        <v>55940.4</v>
      </c>
      <c r="K69" s="290">
        <v>151187.8</v>
      </c>
      <c r="L69" s="290">
        <v>167317.6</v>
      </c>
      <c r="M69" s="290">
        <v>178274.9</v>
      </c>
      <c r="N69" s="290">
        <v>219981.3</v>
      </c>
      <c r="O69" s="290">
        <v>260204.8</v>
      </c>
      <c r="P69" s="290">
        <v>356083.8</v>
      </c>
      <c r="Q69" s="290">
        <v>446411.1</v>
      </c>
      <c r="R69" s="290">
        <v>611121</v>
      </c>
      <c r="S69" s="290">
        <v>759518.4</v>
      </c>
      <c r="T69" s="23">
        <v>552841.3</v>
      </c>
      <c r="U69" s="7">
        <v>542769.3</v>
      </c>
      <c r="V69" s="23">
        <v>665691.1</v>
      </c>
      <c r="W69" s="7">
        <v>677014.7</v>
      </c>
      <c r="X69" s="23">
        <v>753345.9</v>
      </c>
      <c r="Y69" s="23">
        <v>676612.8</v>
      </c>
      <c r="Z69" s="23">
        <v>599340.4</v>
      </c>
    </row>
    <row r="70" spans="1:26" ht="12.75">
      <c r="A70" s="176" t="s">
        <v>1818</v>
      </c>
      <c r="C70" s="290"/>
      <c r="D70" s="290"/>
      <c r="E70" s="290"/>
      <c r="F70" s="290"/>
      <c r="G70" s="290"/>
      <c r="H70" s="290"/>
      <c r="I70" s="290"/>
      <c r="J70" s="290"/>
      <c r="K70" s="290"/>
      <c r="L70" s="290"/>
      <c r="M70" s="290"/>
      <c r="N70" s="290"/>
      <c r="O70" s="290"/>
      <c r="P70" s="290"/>
      <c r="Q70" s="290"/>
      <c r="R70" s="290"/>
      <c r="S70" s="290"/>
      <c r="T70" s="23"/>
      <c r="U70" s="7"/>
      <c r="V70" s="23"/>
      <c r="W70" s="7">
        <v>109276.8</v>
      </c>
      <c r="X70" s="23">
        <v>153099.1</v>
      </c>
      <c r="Y70" s="23">
        <v>151089.6</v>
      </c>
      <c r="Z70" s="23">
        <v>136344</v>
      </c>
    </row>
    <row r="71" spans="1:26" ht="12.75">
      <c r="A71" s="75" t="s">
        <v>1819</v>
      </c>
      <c r="C71" s="290"/>
      <c r="D71" s="290"/>
      <c r="E71" s="290"/>
      <c r="F71" s="290">
        <v>30588.7</v>
      </c>
      <c r="G71" s="290">
        <v>45929</v>
      </c>
      <c r="H71" s="290">
        <v>18720.2</v>
      </c>
      <c r="I71" s="290">
        <v>34282.8</v>
      </c>
      <c r="J71" s="290">
        <v>50112</v>
      </c>
      <c r="K71" s="290">
        <v>50326.5</v>
      </c>
      <c r="L71" s="290">
        <v>34734.9</v>
      </c>
      <c r="M71" s="290">
        <v>34338.9</v>
      </c>
      <c r="N71" s="290">
        <v>16468.5</v>
      </c>
      <c r="O71" s="290">
        <v>18956.8</v>
      </c>
      <c r="P71" s="290">
        <v>15605.6</v>
      </c>
      <c r="Q71" s="290">
        <v>19821.7</v>
      </c>
      <c r="R71" s="290">
        <v>27322.8</v>
      </c>
      <c r="S71" s="290">
        <v>23692.5</v>
      </c>
      <c r="T71" s="23">
        <v>16196.7</v>
      </c>
      <c r="U71" s="7">
        <v>21000.7</v>
      </c>
      <c r="V71" s="23">
        <v>18250.2</v>
      </c>
      <c r="W71" s="7">
        <v>33341.2</v>
      </c>
      <c r="X71" s="23">
        <v>27854.6</v>
      </c>
      <c r="Y71" s="23">
        <v>23968.73</v>
      </c>
      <c r="Z71" s="23">
        <v>27346.5</v>
      </c>
    </row>
    <row r="72" spans="1:26" ht="25.5">
      <c r="A72" s="75" t="s">
        <v>694</v>
      </c>
      <c r="C72" s="290"/>
      <c r="D72" s="290"/>
      <c r="E72" s="290"/>
      <c r="F72" s="290"/>
      <c r="G72" s="290"/>
      <c r="H72" s="290"/>
      <c r="I72" s="290"/>
      <c r="J72" s="290"/>
      <c r="K72" s="290"/>
      <c r="L72" s="290"/>
      <c r="M72" s="290">
        <v>60007</v>
      </c>
      <c r="N72" s="290">
        <v>60450.2</v>
      </c>
      <c r="O72" s="290">
        <v>84511.2</v>
      </c>
      <c r="P72" s="290">
        <v>108638.7</v>
      </c>
      <c r="Q72" s="290">
        <v>144724.1</v>
      </c>
      <c r="R72" s="290">
        <v>194219.9</v>
      </c>
      <c r="S72" s="290">
        <v>232257.9</v>
      </c>
      <c r="T72" s="23">
        <v>158032</v>
      </c>
      <c r="U72" s="7">
        <v>144217.5</v>
      </c>
      <c r="V72" s="23">
        <v>172697.1</v>
      </c>
      <c r="W72" s="18">
        <v>259536.4</v>
      </c>
      <c r="X72" s="23">
        <v>294940.3</v>
      </c>
      <c r="Y72" s="23">
        <v>367641.9</v>
      </c>
      <c r="Z72" s="23">
        <v>334825.2</v>
      </c>
    </row>
    <row r="73" spans="1:26" ht="12.75">
      <c r="A73" s="176" t="s">
        <v>695</v>
      </c>
      <c r="C73" s="290"/>
      <c r="D73" s="290"/>
      <c r="E73" s="290"/>
      <c r="F73" s="290"/>
      <c r="G73" s="290"/>
      <c r="H73" s="290"/>
      <c r="I73" s="290"/>
      <c r="J73" s="290"/>
      <c r="K73" s="290"/>
      <c r="L73" s="290"/>
      <c r="M73" s="290"/>
      <c r="N73" s="290"/>
      <c r="O73" s="290"/>
      <c r="P73" s="290"/>
      <c r="Q73" s="290">
        <v>50168.8</v>
      </c>
      <c r="R73" s="290">
        <v>78472.7</v>
      </c>
      <c r="S73" s="290">
        <v>124633.7</v>
      </c>
      <c r="T73" s="23">
        <v>76855.2</v>
      </c>
      <c r="U73" s="7">
        <v>80543.8</v>
      </c>
      <c r="V73" s="23">
        <v>111570.8</v>
      </c>
      <c r="W73" s="7">
        <v>197054.7</v>
      </c>
      <c r="X73" s="23">
        <v>234686.3</v>
      </c>
      <c r="Y73" s="23">
        <v>281670.2</v>
      </c>
      <c r="Z73" s="23">
        <v>252468.1</v>
      </c>
    </row>
    <row r="74" spans="1:26" ht="12.75">
      <c r="A74" s="75" t="s">
        <v>1321</v>
      </c>
      <c r="C74" s="290"/>
      <c r="D74" s="290"/>
      <c r="E74" s="290"/>
      <c r="F74" s="290"/>
      <c r="G74" s="290"/>
      <c r="H74" s="290"/>
      <c r="I74" s="290">
        <v>25035.9</v>
      </c>
      <c r="J74" s="290">
        <v>70756.1</v>
      </c>
      <c r="K74" s="290">
        <v>164500.9</v>
      </c>
      <c r="L74" s="290">
        <v>244201.7</v>
      </c>
      <c r="M74" s="290">
        <v>236713.4</v>
      </c>
      <c r="N74" s="290">
        <v>324987.1</v>
      </c>
      <c r="O74" s="290">
        <v>381862.8</v>
      </c>
      <c r="P74" s="290">
        <v>485853.1</v>
      </c>
      <c r="Q74" s="290">
        <v>680411.5</v>
      </c>
      <c r="R74" s="290">
        <v>857236.1</v>
      </c>
      <c r="S74" s="290">
        <v>1190809.8</v>
      </c>
      <c r="T74" s="23">
        <v>1232367.3</v>
      </c>
      <c r="U74" s="7">
        <v>1449418.2</v>
      </c>
      <c r="V74" s="23">
        <v>1881275.6</v>
      </c>
      <c r="W74" s="7">
        <v>1920855.9</v>
      </c>
      <c r="X74" s="23">
        <v>1570597.1</v>
      </c>
      <c r="Y74" s="23">
        <v>1636841</v>
      </c>
      <c r="Z74" s="23">
        <v>1270037.4</v>
      </c>
    </row>
    <row r="75" spans="1:26" ht="12.75">
      <c r="A75" s="173" t="s">
        <v>1793</v>
      </c>
      <c r="D75" s="88"/>
      <c r="E75" s="88"/>
      <c r="F75" s="88"/>
      <c r="G75" s="88"/>
      <c r="H75" s="88"/>
      <c r="I75" s="88"/>
      <c r="J75" s="88"/>
      <c r="K75" s="88"/>
      <c r="L75" s="88"/>
      <c r="M75" s="88"/>
      <c r="N75" s="88"/>
      <c r="O75" s="88"/>
      <c r="P75" s="88"/>
      <c r="Q75" s="88"/>
      <c r="R75" s="88"/>
      <c r="S75" s="88"/>
      <c r="T75" s="48"/>
      <c r="U75" s="116"/>
      <c r="X75" s="48"/>
      <c r="Y75" s="48"/>
      <c r="Z75" s="48"/>
    </row>
    <row r="76" spans="1:26" ht="12.75">
      <c r="A76" s="169" t="s">
        <v>1781</v>
      </c>
      <c r="C76" s="311">
        <v>100</v>
      </c>
      <c r="D76" s="311">
        <v>100</v>
      </c>
      <c r="E76" s="311">
        <v>100</v>
      </c>
      <c r="F76" s="317">
        <v>100</v>
      </c>
      <c r="G76" s="317">
        <v>100</v>
      </c>
      <c r="H76" s="317">
        <v>100</v>
      </c>
      <c r="I76" s="317">
        <v>100</v>
      </c>
      <c r="J76" s="317">
        <v>100</v>
      </c>
      <c r="K76" s="317">
        <v>100</v>
      </c>
      <c r="L76" s="317">
        <v>100</v>
      </c>
      <c r="M76" s="317">
        <v>100</v>
      </c>
      <c r="N76" s="317">
        <v>100</v>
      </c>
      <c r="O76" s="317">
        <v>100</v>
      </c>
      <c r="P76" s="317">
        <v>100</v>
      </c>
      <c r="Q76" s="317">
        <v>100</v>
      </c>
      <c r="R76" s="317">
        <v>100</v>
      </c>
      <c r="S76" s="311">
        <v>100</v>
      </c>
      <c r="T76" s="11">
        <v>100</v>
      </c>
      <c r="U76" s="7">
        <v>100</v>
      </c>
      <c r="V76" s="93">
        <v>100</v>
      </c>
      <c r="W76" s="93">
        <v>100</v>
      </c>
      <c r="X76" s="93">
        <v>100</v>
      </c>
      <c r="Y76" s="93">
        <v>100</v>
      </c>
      <c r="Z76" s="93">
        <v>100</v>
      </c>
    </row>
    <row r="77" spans="1:26" ht="12.75">
      <c r="A77" s="265" t="s">
        <v>334</v>
      </c>
      <c r="B77" s="88"/>
      <c r="C77" s="88"/>
      <c r="D77" s="88"/>
      <c r="E77" s="88"/>
      <c r="F77" s="88"/>
      <c r="G77" s="88"/>
      <c r="H77" s="88"/>
      <c r="I77" s="88"/>
      <c r="J77" s="88"/>
      <c r="K77" s="88"/>
      <c r="L77" s="88"/>
      <c r="M77" s="88"/>
      <c r="N77" s="88"/>
      <c r="O77" s="88"/>
      <c r="P77" s="88"/>
      <c r="Q77" s="88"/>
      <c r="R77" s="88"/>
      <c r="S77" s="116"/>
      <c r="T77" s="11"/>
      <c r="U77" s="158"/>
      <c r="V77" s="116"/>
      <c r="W77" s="48"/>
      <c r="X77" s="48"/>
      <c r="Y77" s="48"/>
      <c r="Z77" s="48"/>
    </row>
    <row r="78" spans="1:26" ht="12.75">
      <c r="A78" s="75" t="s">
        <v>1809</v>
      </c>
      <c r="B78" s="88"/>
      <c r="C78" s="88"/>
      <c r="D78" s="88"/>
      <c r="F78" s="88">
        <v>49</v>
      </c>
      <c r="G78" s="88">
        <v>52.3</v>
      </c>
      <c r="H78" s="88">
        <v>60.8</v>
      </c>
      <c r="I78" s="88">
        <v>53.2</v>
      </c>
      <c r="J78" s="88">
        <v>52.4</v>
      </c>
      <c r="K78" s="88">
        <v>47.5</v>
      </c>
      <c r="L78" s="88">
        <v>49.4</v>
      </c>
      <c r="M78" s="88">
        <v>45</v>
      </c>
      <c r="N78" s="88">
        <v>45.2</v>
      </c>
      <c r="O78" s="88">
        <v>45.4</v>
      </c>
      <c r="P78" s="88">
        <v>44.5</v>
      </c>
      <c r="Q78" s="88">
        <v>42.1</v>
      </c>
      <c r="R78" s="88">
        <v>40.4</v>
      </c>
      <c r="S78" s="290">
        <v>39.5</v>
      </c>
      <c r="T78" s="11">
        <v>37.1</v>
      </c>
      <c r="U78" s="18">
        <v>41</v>
      </c>
      <c r="V78" s="23">
        <v>41.9</v>
      </c>
      <c r="W78" s="18">
        <v>44.5</v>
      </c>
      <c r="X78" s="23">
        <v>45.2</v>
      </c>
      <c r="Y78" s="23">
        <v>45.7</v>
      </c>
      <c r="Z78" s="23">
        <v>50.2</v>
      </c>
    </row>
    <row r="79" spans="1:26" ht="12.75">
      <c r="A79" s="75" t="s">
        <v>1810</v>
      </c>
      <c r="B79" s="88"/>
      <c r="C79" s="88"/>
      <c r="D79" s="88"/>
      <c r="F79" s="88">
        <v>51</v>
      </c>
      <c r="G79" s="88">
        <v>47.7</v>
      </c>
      <c r="H79" s="88">
        <v>39.2</v>
      </c>
      <c r="I79" s="88">
        <v>46.8</v>
      </c>
      <c r="J79" s="88">
        <v>47.6</v>
      </c>
      <c r="K79" s="88">
        <v>52.5</v>
      </c>
      <c r="L79" s="88">
        <v>50.6</v>
      </c>
      <c r="M79" s="88">
        <v>55</v>
      </c>
      <c r="N79" s="88">
        <v>54.8</v>
      </c>
      <c r="O79" s="88">
        <v>54.6</v>
      </c>
      <c r="P79" s="88">
        <v>55.5</v>
      </c>
      <c r="Q79" s="88">
        <v>57.9</v>
      </c>
      <c r="R79" s="88">
        <v>59.6</v>
      </c>
      <c r="S79" s="290">
        <v>60.5</v>
      </c>
      <c r="T79" s="11">
        <v>62.9</v>
      </c>
      <c r="U79" s="18">
        <v>59</v>
      </c>
      <c r="V79" s="290">
        <v>58.1</v>
      </c>
      <c r="W79" s="18">
        <v>55.5</v>
      </c>
      <c r="X79" s="18">
        <v>54.8</v>
      </c>
      <c r="Y79" s="18">
        <v>54.3</v>
      </c>
      <c r="Z79" s="18">
        <v>49.8</v>
      </c>
    </row>
    <row r="80" spans="1:26" ht="12.75">
      <c r="A80" s="75" t="s">
        <v>238</v>
      </c>
      <c r="B80" s="88"/>
      <c r="C80" s="88"/>
      <c r="D80" s="88"/>
      <c r="F80" s="88"/>
      <c r="G80" s="88"/>
      <c r="H80" s="88"/>
      <c r="I80" s="88"/>
      <c r="J80" s="88"/>
      <c r="K80" s="88"/>
      <c r="L80" s="88"/>
      <c r="M80" s="88"/>
      <c r="N80" s="88"/>
      <c r="O80" s="88"/>
      <c r="P80" s="88"/>
      <c r="Q80" s="88"/>
      <c r="R80" s="88"/>
      <c r="S80" s="290"/>
      <c r="T80" s="11"/>
      <c r="U80" s="7"/>
      <c r="V80" s="41"/>
      <c r="W80" s="48"/>
      <c r="X80" s="48"/>
      <c r="Y80" s="48"/>
      <c r="Z80" s="48"/>
    </row>
    <row r="81" spans="1:26" ht="12.75">
      <c r="A81" s="173" t="s">
        <v>1811</v>
      </c>
      <c r="B81" s="88"/>
      <c r="C81" s="88"/>
      <c r="D81" s="88"/>
      <c r="F81" s="88"/>
      <c r="G81" s="88"/>
      <c r="H81" s="88"/>
      <c r="I81" s="88">
        <v>4.8</v>
      </c>
      <c r="J81" s="88">
        <v>4.2</v>
      </c>
      <c r="K81" s="88">
        <v>2.9</v>
      </c>
      <c r="L81" s="88">
        <v>4.4</v>
      </c>
      <c r="M81" s="88">
        <v>5.9</v>
      </c>
      <c r="N81" s="88">
        <v>6.4</v>
      </c>
      <c r="O81" s="88">
        <v>7.9</v>
      </c>
      <c r="P81" s="88">
        <v>8.1</v>
      </c>
      <c r="Q81" s="88">
        <v>9.5</v>
      </c>
      <c r="R81" s="88">
        <v>10.4</v>
      </c>
      <c r="S81" s="290">
        <v>11.8</v>
      </c>
      <c r="T81" s="11">
        <v>10.3</v>
      </c>
      <c r="U81" s="18">
        <v>9</v>
      </c>
      <c r="V81" s="290">
        <v>8.6</v>
      </c>
      <c r="W81" s="18">
        <v>8.4</v>
      </c>
      <c r="X81" s="18">
        <v>10</v>
      </c>
      <c r="Y81" s="18">
        <v>10.6</v>
      </c>
      <c r="Z81" s="18">
        <v>8.1</v>
      </c>
    </row>
    <row r="82" spans="1:26" ht="12" customHeight="1">
      <c r="A82" s="176" t="s">
        <v>1812</v>
      </c>
      <c r="B82" s="88"/>
      <c r="C82" s="88"/>
      <c r="D82" s="88"/>
      <c r="F82" s="88"/>
      <c r="G82" s="88"/>
      <c r="H82" s="88"/>
      <c r="I82" s="22"/>
      <c r="J82" s="22"/>
      <c r="K82" s="88">
        <v>0.6</v>
      </c>
      <c r="L82" s="88">
        <v>0.9</v>
      </c>
      <c r="M82" s="88">
        <v>0.9</v>
      </c>
      <c r="N82" s="88">
        <v>1.2</v>
      </c>
      <c r="O82" s="88">
        <v>1.1</v>
      </c>
      <c r="P82" s="88">
        <v>1</v>
      </c>
      <c r="Q82" s="88">
        <v>1.6</v>
      </c>
      <c r="R82" s="88">
        <v>1.7</v>
      </c>
      <c r="S82" s="290">
        <v>3</v>
      </c>
      <c r="T82" s="11">
        <v>3.2</v>
      </c>
      <c r="U82" s="7">
        <v>2.3</v>
      </c>
      <c r="V82" s="290">
        <v>1.8</v>
      </c>
      <c r="W82" s="18">
        <v>1.2</v>
      </c>
      <c r="X82" s="18">
        <v>1.1</v>
      </c>
      <c r="Y82" s="18">
        <v>2.6</v>
      </c>
      <c r="Z82" s="18">
        <v>1.7</v>
      </c>
    </row>
    <row r="83" spans="1:26" ht="12.75">
      <c r="A83" s="75" t="s">
        <v>1813</v>
      </c>
      <c r="B83" s="88"/>
      <c r="C83" s="88"/>
      <c r="D83" s="88"/>
      <c r="F83" s="88"/>
      <c r="G83" s="88"/>
      <c r="H83" s="88"/>
      <c r="I83" s="88">
        <v>4.3</v>
      </c>
      <c r="J83" s="88">
        <v>5.6</v>
      </c>
      <c r="K83" s="88">
        <v>7.2</v>
      </c>
      <c r="L83" s="88">
        <v>4.9</v>
      </c>
      <c r="M83" s="88">
        <v>6.5</v>
      </c>
      <c r="N83" s="88">
        <v>6.8</v>
      </c>
      <c r="O83" s="88">
        <v>7.3</v>
      </c>
      <c r="P83" s="88">
        <v>5.9</v>
      </c>
      <c r="Q83" s="88">
        <v>6</v>
      </c>
      <c r="R83" s="88">
        <v>7.1</v>
      </c>
      <c r="S83" s="290">
        <v>6.2</v>
      </c>
      <c r="T83" s="11">
        <v>7.4</v>
      </c>
      <c r="U83" s="7">
        <v>6.1</v>
      </c>
      <c r="V83" s="290">
        <v>5.8</v>
      </c>
      <c r="W83" s="18">
        <v>6.1</v>
      </c>
      <c r="X83" s="18">
        <v>6.2</v>
      </c>
      <c r="Y83" s="18">
        <v>6.4</v>
      </c>
      <c r="Z83" s="48">
        <v>6.6</v>
      </c>
    </row>
    <row r="84" spans="1:26" ht="12.75">
      <c r="A84" s="75" t="s">
        <v>1814</v>
      </c>
      <c r="B84" s="88"/>
      <c r="C84" s="88"/>
      <c r="D84" s="88"/>
      <c r="F84" s="88"/>
      <c r="G84" s="88"/>
      <c r="H84" s="88"/>
      <c r="I84" s="88"/>
      <c r="J84" s="88"/>
      <c r="K84" s="88"/>
      <c r="L84" s="88"/>
      <c r="M84" s="88"/>
      <c r="N84" s="88"/>
      <c r="O84" s="88"/>
      <c r="P84" s="88"/>
      <c r="Q84" s="88"/>
      <c r="R84" s="88"/>
      <c r="S84" s="290"/>
      <c r="T84" s="11"/>
      <c r="U84" s="7"/>
      <c r="V84" s="290"/>
      <c r="W84" s="18"/>
      <c r="X84" s="18">
        <v>0.8</v>
      </c>
      <c r="Y84" s="18">
        <v>0.9</v>
      </c>
      <c r="Z84" s="18">
        <v>1.2</v>
      </c>
    </row>
    <row r="85" spans="1:26" ht="25.5">
      <c r="A85" s="21" t="s">
        <v>1815</v>
      </c>
      <c r="C85" s="11">
        <v>26.9</v>
      </c>
      <c r="D85" s="11">
        <v>34.3</v>
      </c>
      <c r="E85" s="11">
        <v>25.9</v>
      </c>
      <c r="F85" s="11">
        <v>21.8</v>
      </c>
      <c r="G85" s="11">
        <v>20.1</v>
      </c>
      <c r="H85" s="11">
        <v>20.7</v>
      </c>
      <c r="I85" s="88">
        <v>19.1</v>
      </c>
      <c r="J85" s="88">
        <v>17</v>
      </c>
      <c r="K85" s="88">
        <v>22</v>
      </c>
      <c r="L85" s="88">
        <v>20.4</v>
      </c>
      <c r="M85" s="88">
        <v>19.9</v>
      </c>
      <c r="N85" s="88">
        <v>19.6</v>
      </c>
      <c r="O85" s="88">
        <v>17.8</v>
      </c>
      <c r="P85" s="88">
        <v>20.4</v>
      </c>
      <c r="Q85" s="88">
        <v>20.2</v>
      </c>
      <c r="R85" s="88">
        <v>21.5</v>
      </c>
      <c r="S85" s="290">
        <v>20.9</v>
      </c>
      <c r="T85" s="11">
        <v>21.9</v>
      </c>
      <c r="U85" s="7">
        <v>19.5</v>
      </c>
      <c r="V85" s="290">
        <v>19.2</v>
      </c>
      <c r="W85" s="18">
        <v>17.9</v>
      </c>
      <c r="X85" s="18">
        <v>19</v>
      </c>
      <c r="Y85" s="18">
        <v>17</v>
      </c>
      <c r="Z85" s="18">
        <v>18.3</v>
      </c>
    </row>
    <row r="86" spans="1:26" ht="12.75">
      <c r="A86" s="75" t="s">
        <v>334</v>
      </c>
      <c r="C86" s="88"/>
      <c r="D86" s="88"/>
      <c r="E86" s="88"/>
      <c r="F86" s="88"/>
      <c r="G86" s="88"/>
      <c r="H86" s="88"/>
      <c r="I86" s="88"/>
      <c r="J86" s="88"/>
      <c r="K86" s="88"/>
      <c r="L86" s="88"/>
      <c r="M86" s="88"/>
      <c r="N86" s="88"/>
      <c r="O86" s="88"/>
      <c r="P86" s="88"/>
      <c r="Q86" s="88"/>
      <c r="R86" s="88"/>
      <c r="S86" s="290"/>
      <c r="T86" s="11"/>
      <c r="U86" s="7"/>
      <c r="V86" s="41"/>
      <c r="W86" s="48"/>
      <c r="X86" s="48"/>
      <c r="Y86" s="48"/>
      <c r="Z86" s="48"/>
    </row>
    <row r="87" spans="1:26" ht="12.75">
      <c r="A87" s="176" t="s">
        <v>1816</v>
      </c>
      <c r="C87" s="88">
        <v>16.6</v>
      </c>
      <c r="D87" s="88">
        <v>19.2</v>
      </c>
      <c r="E87" s="88">
        <v>13.4</v>
      </c>
      <c r="F87" s="88">
        <v>10.1</v>
      </c>
      <c r="G87" s="88">
        <v>9.9</v>
      </c>
      <c r="H87" s="88">
        <v>10.2</v>
      </c>
      <c r="I87" s="88">
        <v>6.5</v>
      </c>
      <c r="J87" s="88">
        <v>6.4</v>
      </c>
      <c r="K87" s="88">
        <v>6</v>
      </c>
      <c r="L87" s="88">
        <v>5.8</v>
      </c>
      <c r="M87" s="88">
        <v>6.1</v>
      </c>
      <c r="N87" s="88">
        <v>6.7</v>
      </c>
      <c r="O87" s="88">
        <v>5.3</v>
      </c>
      <c r="P87" s="88">
        <v>7</v>
      </c>
      <c r="Q87" s="88">
        <v>7</v>
      </c>
      <c r="R87" s="88">
        <v>8.3</v>
      </c>
      <c r="S87" s="290">
        <v>8</v>
      </c>
      <c r="T87" s="11">
        <v>11.5</v>
      </c>
      <c r="U87" s="18">
        <v>10</v>
      </c>
      <c r="V87" s="290">
        <v>10.1</v>
      </c>
      <c r="W87" s="18">
        <v>9.7</v>
      </c>
      <c r="X87" s="18">
        <v>10</v>
      </c>
      <c r="Y87" s="18">
        <v>9</v>
      </c>
      <c r="Z87" s="18">
        <v>11.3</v>
      </c>
    </row>
    <row r="88" spans="1:26" ht="25.5">
      <c r="A88" s="176" t="s">
        <v>1817</v>
      </c>
      <c r="C88" s="290">
        <v>10.3</v>
      </c>
      <c r="D88" s="290">
        <v>15.1</v>
      </c>
      <c r="E88" s="290">
        <v>10.6</v>
      </c>
      <c r="F88" s="290">
        <v>10.3</v>
      </c>
      <c r="G88" s="290">
        <v>10.2</v>
      </c>
      <c r="H88" s="290">
        <v>10.5</v>
      </c>
      <c r="I88" s="88">
        <v>11.6</v>
      </c>
      <c r="J88" s="88">
        <v>9.6</v>
      </c>
      <c r="K88" s="88">
        <v>14.3</v>
      </c>
      <c r="L88" s="88">
        <v>12.5</v>
      </c>
      <c r="M88" s="88">
        <v>12.2</v>
      </c>
      <c r="N88" s="88">
        <v>12.1</v>
      </c>
      <c r="O88" s="88">
        <v>11.6</v>
      </c>
      <c r="P88" s="88">
        <v>12.3</v>
      </c>
      <c r="Q88" s="88">
        <v>11.7</v>
      </c>
      <c r="R88" s="88">
        <v>11.7</v>
      </c>
      <c r="S88" s="290">
        <v>11.3</v>
      </c>
      <c r="T88" s="11">
        <v>9.2</v>
      </c>
      <c r="U88" s="7">
        <v>8.2</v>
      </c>
      <c r="V88" s="290">
        <v>7.9</v>
      </c>
      <c r="W88" s="18">
        <v>7.1</v>
      </c>
      <c r="X88" s="18">
        <v>7.5</v>
      </c>
      <c r="Y88" s="18">
        <v>6.5</v>
      </c>
      <c r="Z88" s="18">
        <v>5.7</v>
      </c>
    </row>
    <row r="89" spans="1:26" ht="12.75">
      <c r="A89" s="176" t="s">
        <v>1818</v>
      </c>
      <c r="C89" s="290"/>
      <c r="D89" s="290"/>
      <c r="E89" s="290"/>
      <c r="F89" s="290"/>
      <c r="G89" s="290"/>
      <c r="H89" s="290"/>
      <c r="I89" s="88"/>
      <c r="J89" s="88"/>
      <c r="K89" s="88"/>
      <c r="L89" s="88"/>
      <c r="M89" s="88"/>
      <c r="N89" s="88"/>
      <c r="O89" s="88"/>
      <c r="P89" s="88"/>
      <c r="Q89" s="88"/>
      <c r="R89" s="88"/>
      <c r="S89" s="290"/>
      <c r="T89" s="11"/>
      <c r="U89" s="7"/>
      <c r="V89" s="290"/>
      <c r="W89" s="18">
        <v>1.1</v>
      </c>
      <c r="X89" s="18">
        <v>1.5</v>
      </c>
      <c r="Y89" s="18">
        <v>1.5</v>
      </c>
      <c r="Z89" s="18">
        <v>1.3</v>
      </c>
    </row>
    <row r="90" spans="1:26" ht="12.75">
      <c r="A90" s="75" t="s">
        <v>1819</v>
      </c>
      <c r="C90" s="88"/>
      <c r="D90" s="88"/>
      <c r="E90" s="88"/>
      <c r="F90" s="88">
        <v>11.5</v>
      </c>
      <c r="G90" s="88">
        <v>12.2</v>
      </c>
      <c r="H90" s="88">
        <v>4.6</v>
      </c>
      <c r="I90" s="88">
        <v>10.7</v>
      </c>
      <c r="J90" s="88">
        <v>8.6</v>
      </c>
      <c r="K90" s="88">
        <v>4.8</v>
      </c>
      <c r="L90" s="88">
        <v>2.6</v>
      </c>
      <c r="M90" s="88">
        <v>2.4</v>
      </c>
      <c r="N90" s="88">
        <v>0.9</v>
      </c>
      <c r="O90" s="88">
        <v>0.8</v>
      </c>
      <c r="P90" s="88">
        <v>0.5</v>
      </c>
      <c r="Q90" s="88">
        <v>0.5</v>
      </c>
      <c r="R90" s="88">
        <v>0.5</v>
      </c>
      <c r="S90" s="290">
        <v>0.4</v>
      </c>
      <c r="T90" s="11">
        <v>0.3</v>
      </c>
      <c r="U90" s="7">
        <v>0.3</v>
      </c>
      <c r="V90" s="290">
        <v>0.2</v>
      </c>
      <c r="W90" s="18">
        <v>0.4</v>
      </c>
      <c r="X90" s="18">
        <v>0.3</v>
      </c>
      <c r="Y90" s="18">
        <v>0.2</v>
      </c>
      <c r="Z90" s="18">
        <v>0.3</v>
      </c>
    </row>
    <row r="91" spans="1:26" ht="25.5">
      <c r="A91" s="75" t="s">
        <v>694</v>
      </c>
      <c r="C91" s="88"/>
      <c r="D91" s="88"/>
      <c r="E91" s="88"/>
      <c r="F91" s="88"/>
      <c r="G91" s="88"/>
      <c r="H91" s="88"/>
      <c r="I91" s="88"/>
      <c r="J91" s="88"/>
      <c r="K91" s="88"/>
      <c r="L91" s="88"/>
      <c r="M91" s="88">
        <v>4</v>
      </c>
      <c r="N91" s="88">
        <v>3.3</v>
      </c>
      <c r="O91" s="88">
        <v>3.8</v>
      </c>
      <c r="P91" s="88">
        <v>3.8</v>
      </c>
      <c r="Q91" s="88">
        <v>3.8</v>
      </c>
      <c r="R91" s="88">
        <v>3.7</v>
      </c>
      <c r="S91" s="290">
        <v>3.5</v>
      </c>
      <c r="T91" s="11">
        <v>2.6</v>
      </c>
      <c r="U91" s="7">
        <v>2.2</v>
      </c>
      <c r="V91" s="290">
        <v>2</v>
      </c>
      <c r="W91" s="18">
        <v>2.7</v>
      </c>
      <c r="X91" s="18">
        <v>2.9</v>
      </c>
      <c r="Y91" s="18">
        <v>3.5</v>
      </c>
      <c r="Z91" s="18">
        <v>3.2</v>
      </c>
    </row>
    <row r="92" spans="1:26" ht="12.75">
      <c r="A92" s="176" t="s">
        <v>695</v>
      </c>
      <c r="C92" s="88"/>
      <c r="D92" s="88"/>
      <c r="E92" s="88"/>
      <c r="F92" s="88"/>
      <c r="G92" s="88"/>
      <c r="H92" s="88"/>
      <c r="I92" s="88"/>
      <c r="J92" s="88"/>
      <c r="K92" s="88"/>
      <c r="L92" s="88"/>
      <c r="M92" s="88"/>
      <c r="N92" s="88"/>
      <c r="O92" s="88"/>
      <c r="P92" s="88"/>
      <c r="Q92" s="88">
        <v>1.3</v>
      </c>
      <c r="R92" s="88">
        <v>1.5</v>
      </c>
      <c r="S92" s="290">
        <v>1.9</v>
      </c>
      <c r="T92" s="11">
        <v>1.3</v>
      </c>
      <c r="U92" s="7">
        <v>1.2</v>
      </c>
      <c r="V92" s="290">
        <v>1.3</v>
      </c>
      <c r="W92" s="18">
        <v>2.1</v>
      </c>
      <c r="X92" s="18">
        <v>2.3</v>
      </c>
      <c r="Y92" s="18">
        <v>2.7</v>
      </c>
      <c r="Z92" s="18">
        <v>2.4</v>
      </c>
    </row>
    <row r="93" spans="1:26" ht="12.75">
      <c r="A93" s="75" t="s">
        <v>1321</v>
      </c>
      <c r="C93" s="193"/>
      <c r="D93" s="193"/>
      <c r="E93" s="193"/>
      <c r="F93" s="193"/>
      <c r="G93" s="193"/>
      <c r="H93" s="193"/>
      <c r="I93" s="88">
        <v>7.8</v>
      </c>
      <c r="J93" s="88">
        <v>12.2</v>
      </c>
      <c r="K93" s="88">
        <v>15.6</v>
      </c>
      <c r="L93" s="88">
        <v>18.3</v>
      </c>
      <c r="M93" s="88">
        <v>16.3</v>
      </c>
      <c r="N93" s="88">
        <v>17.8</v>
      </c>
      <c r="O93" s="88">
        <v>17</v>
      </c>
      <c r="P93" s="88">
        <v>16.8</v>
      </c>
      <c r="Q93" s="88">
        <v>17.9</v>
      </c>
      <c r="R93" s="88">
        <v>16.4</v>
      </c>
      <c r="S93" s="290">
        <v>17.7</v>
      </c>
      <c r="T93" s="23">
        <v>20.4</v>
      </c>
      <c r="U93" s="7">
        <v>21.9</v>
      </c>
      <c r="V93" s="290">
        <v>22.3</v>
      </c>
      <c r="W93" s="18">
        <v>20</v>
      </c>
      <c r="X93" s="18">
        <v>15.6</v>
      </c>
      <c r="Y93" s="18">
        <v>15.7</v>
      </c>
      <c r="Z93" s="18">
        <v>12.1</v>
      </c>
    </row>
    <row r="94" spans="1:18" ht="41.25" customHeight="1">
      <c r="A94" s="17" t="s">
        <v>696</v>
      </c>
      <c r="B94" s="193"/>
      <c r="C94" s="193"/>
      <c r="D94" s="193"/>
      <c r="E94" s="193"/>
      <c r="F94" s="193"/>
      <c r="G94" s="193"/>
      <c r="H94" s="88"/>
      <c r="I94" s="88"/>
      <c r="J94" s="88"/>
      <c r="K94" s="88"/>
      <c r="L94" s="88"/>
      <c r="M94" s="88"/>
      <c r="N94" s="88"/>
      <c r="O94" s="88"/>
      <c r="P94" s="88"/>
      <c r="Q94" s="88"/>
      <c r="R94" s="88"/>
    </row>
    <row r="95" spans="1:26" ht="15.75">
      <c r="A95" s="169" t="s">
        <v>697</v>
      </c>
      <c r="B95" s="193"/>
      <c r="C95" s="88"/>
      <c r="E95" s="88">
        <v>108809.9</v>
      </c>
      <c r="F95" s="88">
        <v>266973.6</v>
      </c>
      <c r="G95" s="88">
        <v>375958.1</v>
      </c>
      <c r="H95" s="88">
        <v>408797.3</v>
      </c>
      <c r="I95" s="88">
        <v>407086.3</v>
      </c>
      <c r="J95" s="88">
        <v>670438.8</v>
      </c>
      <c r="K95" s="88">
        <v>1165234.2</v>
      </c>
      <c r="L95" s="88">
        <v>1504712.1</v>
      </c>
      <c r="M95" s="88">
        <v>1762407.3</v>
      </c>
      <c r="N95" s="88">
        <v>2186365.2</v>
      </c>
      <c r="O95" s="88">
        <v>2865013.9</v>
      </c>
      <c r="P95" s="88">
        <v>3611109</v>
      </c>
      <c r="Q95" s="88">
        <v>4730022.9</v>
      </c>
      <c r="R95" s="88">
        <v>6716222.4</v>
      </c>
      <c r="S95" s="290">
        <v>8781616.4</v>
      </c>
      <c r="T95" s="23">
        <v>7976012.8</v>
      </c>
      <c r="U95" s="23">
        <v>9152096</v>
      </c>
      <c r="V95" s="290">
        <v>11035652</v>
      </c>
      <c r="W95" s="290">
        <v>12586090.4</v>
      </c>
      <c r="X95" s="18">
        <v>13450238.2</v>
      </c>
      <c r="Y95" s="7">
        <v>13902645.3</v>
      </c>
      <c r="Z95" s="18">
        <v>14555902</v>
      </c>
    </row>
    <row r="96" spans="1:26" ht="12.75">
      <c r="A96" s="319" t="s">
        <v>698</v>
      </c>
      <c r="B96" s="193"/>
      <c r="C96" s="88"/>
      <c r="E96" s="88"/>
      <c r="F96" s="88"/>
      <c r="G96" s="88"/>
      <c r="H96" s="88"/>
      <c r="I96" s="88"/>
      <c r="J96" s="88"/>
      <c r="K96" s="88"/>
      <c r="L96" s="88"/>
      <c r="M96" s="88"/>
      <c r="N96" s="88"/>
      <c r="O96" s="88"/>
      <c r="P96" s="88"/>
      <c r="Q96" s="88"/>
      <c r="R96" s="88"/>
      <c r="S96" s="290"/>
      <c r="T96" s="116"/>
      <c r="U96" s="11"/>
      <c r="V96" s="174"/>
      <c r="W96" s="174"/>
      <c r="X96" s="48"/>
      <c r="Y96" s="48"/>
      <c r="Z96" s="48"/>
    </row>
    <row r="97" spans="1:26" ht="12.75">
      <c r="A97" s="223" t="s">
        <v>950</v>
      </c>
      <c r="B97" s="193"/>
      <c r="C97" s="88"/>
      <c r="E97" s="88">
        <v>5624.4</v>
      </c>
      <c r="F97" s="88">
        <v>9838.7</v>
      </c>
      <c r="G97" s="88">
        <v>11776.4</v>
      </c>
      <c r="H97" s="88">
        <v>11050.9</v>
      </c>
      <c r="I97" s="88">
        <v>12986.5</v>
      </c>
      <c r="J97" s="88">
        <v>21971.4</v>
      </c>
      <c r="K97" s="88">
        <v>34824.5</v>
      </c>
      <c r="L97" s="88">
        <v>60600.3</v>
      </c>
      <c r="M97" s="88">
        <v>80631</v>
      </c>
      <c r="N97" s="88">
        <v>90733.8</v>
      </c>
      <c r="O97" s="88">
        <v>116605.9</v>
      </c>
      <c r="P97" s="88">
        <v>142259.9</v>
      </c>
      <c r="Q97" s="88">
        <v>224234.4</v>
      </c>
      <c r="R97" s="88">
        <v>338538.9</v>
      </c>
      <c r="S97" s="290">
        <v>399665.8</v>
      </c>
      <c r="T97" s="11">
        <v>325152.6</v>
      </c>
      <c r="U97" s="11">
        <v>303842.6</v>
      </c>
      <c r="V97" s="290">
        <v>446855.2</v>
      </c>
      <c r="W97" s="290">
        <v>476446.1</v>
      </c>
      <c r="X97" s="18">
        <v>516593.5</v>
      </c>
      <c r="Y97" s="18">
        <v>510344.6</v>
      </c>
      <c r="Z97" s="18">
        <v>538054.2</v>
      </c>
    </row>
    <row r="98" spans="1:26" ht="12.75">
      <c r="A98" s="223" t="s">
        <v>699</v>
      </c>
      <c r="B98" s="193"/>
      <c r="C98" s="88"/>
      <c r="E98" s="88">
        <v>360.4</v>
      </c>
      <c r="F98" s="88">
        <v>572</v>
      </c>
      <c r="G98" s="88">
        <v>646.4</v>
      </c>
      <c r="H98" s="88">
        <v>738.2</v>
      </c>
      <c r="I98" s="88">
        <v>575.2</v>
      </c>
      <c r="J98" s="88">
        <v>1391.2</v>
      </c>
      <c r="K98" s="88">
        <v>2184.7</v>
      </c>
      <c r="L98" s="88">
        <v>2404.4</v>
      </c>
      <c r="M98" s="88">
        <v>2980.2</v>
      </c>
      <c r="N98" s="88">
        <v>2264.4</v>
      </c>
      <c r="O98" s="88">
        <v>3114.4</v>
      </c>
      <c r="P98" s="88">
        <v>3102.4</v>
      </c>
      <c r="Q98" s="88">
        <v>4486.4</v>
      </c>
      <c r="R98" s="88">
        <v>4811</v>
      </c>
      <c r="S98" s="290">
        <v>5001.8</v>
      </c>
      <c r="T98" s="23">
        <v>4605</v>
      </c>
      <c r="U98" s="11">
        <v>5356.1</v>
      </c>
      <c r="V98" s="23">
        <v>8529.8</v>
      </c>
      <c r="W98" s="23">
        <v>12205.4</v>
      </c>
      <c r="X98" s="23">
        <v>14308.8</v>
      </c>
      <c r="Y98" s="23">
        <v>15247.8</v>
      </c>
      <c r="Z98" s="23">
        <v>11992.8</v>
      </c>
    </row>
    <row r="99" spans="1:26" ht="12.75">
      <c r="A99" s="223" t="s">
        <v>432</v>
      </c>
      <c r="B99" s="193"/>
      <c r="C99" s="88"/>
      <c r="E99" s="88">
        <v>13941.3</v>
      </c>
      <c r="F99" s="88">
        <v>37970.7</v>
      </c>
      <c r="G99" s="88">
        <v>56652.7</v>
      </c>
      <c r="H99" s="88">
        <v>63949.2</v>
      </c>
      <c r="I99" s="88">
        <v>49072.6</v>
      </c>
      <c r="J99" s="88">
        <v>97152.3</v>
      </c>
      <c r="K99" s="88">
        <v>211380.5</v>
      </c>
      <c r="L99" s="88">
        <v>285145.1</v>
      </c>
      <c r="M99" s="88">
        <v>297904.5</v>
      </c>
      <c r="N99" s="88">
        <v>348683.9</v>
      </c>
      <c r="O99" s="88">
        <v>442039.3</v>
      </c>
      <c r="P99" s="88">
        <v>501903.6</v>
      </c>
      <c r="Q99" s="88">
        <v>690736.2</v>
      </c>
      <c r="R99" s="88">
        <v>929751</v>
      </c>
      <c r="S99" s="290">
        <v>1173676</v>
      </c>
      <c r="T99" s="23">
        <v>1111776.8</v>
      </c>
      <c r="U99" s="23">
        <v>1264050.6</v>
      </c>
      <c r="V99" s="23">
        <v>1534273.9</v>
      </c>
      <c r="W99" s="23">
        <v>1858377.3</v>
      </c>
      <c r="X99" s="23">
        <v>2004047.9</v>
      </c>
      <c r="Y99" s="23">
        <v>2144813.8</v>
      </c>
      <c r="Z99" s="23">
        <v>2694438.4</v>
      </c>
    </row>
    <row r="100" spans="1:26" ht="12.75">
      <c r="A100" s="325" t="s">
        <v>238</v>
      </c>
      <c r="B100" s="193"/>
      <c r="C100" s="88"/>
      <c r="E100" s="88"/>
      <c r="F100" s="88"/>
      <c r="G100" s="88"/>
      <c r="H100" s="88"/>
      <c r="I100" s="88"/>
      <c r="J100" s="88"/>
      <c r="K100" s="88"/>
      <c r="L100" s="88"/>
      <c r="M100" s="88"/>
      <c r="N100" s="88"/>
      <c r="O100" s="88"/>
      <c r="P100" s="88"/>
      <c r="Q100" s="88"/>
      <c r="R100" s="88"/>
      <c r="S100" s="290"/>
      <c r="T100" s="11"/>
      <c r="U100" s="11"/>
      <c r="V100" s="116"/>
      <c r="W100" s="48"/>
      <c r="X100" s="48"/>
      <c r="Y100" s="48"/>
      <c r="Z100" s="48"/>
    </row>
    <row r="101" spans="1:26" ht="12.75">
      <c r="A101" s="326" t="s">
        <v>700</v>
      </c>
      <c r="B101" s="193"/>
      <c r="C101" s="88"/>
      <c r="E101" s="88">
        <v>12752.1</v>
      </c>
      <c r="F101" s="88">
        <v>34772.2</v>
      </c>
      <c r="G101" s="88">
        <v>52713.3</v>
      </c>
      <c r="H101" s="88">
        <v>59295.5</v>
      </c>
      <c r="I101" s="88">
        <v>44920.5</v>
      </c>
      <c r="J101" s="88">
        <v>88226.8</v>
      </c>
      <c r="K101" s="88">
        <v>195029</v>
      </c>
      <c r="L101" s="88">
        <v>262364.6</v>
      </c>
      <c r="M101" s="88">
        <v>273839.6</v>
      </c>
      <c r="N101" s="88">
        <v>315595</v>
      </c>
      <c r="O101" s="88">
        <v>401639.2</v>
      </c>
      <c r="P101" s="88">
        <v>447046.2</v>
      </c>
      <c r="Q101" s="88">
        <v>627241.6</v>
      </c>
      <c r="R101" s="88">
        <v>838356.8</v>
      </c>
      <c r="S101" s="290">
        <v>1067309</v>
      </c>
      <c r="T101" s="23">
        <v>1023825.5</v>
      </c>
      <c r="U101" s="23">
        <v>1157947.6</v>
      </c>
      <c r="V101" s="23">
        <v>1390527.2</v>
      </c>
      <c r="W101" s="23">
        <v>1650948.8</v>
      </c>
      <c r="X101" s="23">
        <v>1788442.3</v>
      </c>
      <c r="Y101" s="23">
        <v>1957059.6</v>
      </c>
      <c r="Z101" s="23">
        <v>2463396.7</v>
      </c>
    </row>
    <row r="102" spans="1:26" ht="25.5">
      <c r="A102" s="326" t="s">
        <v>701</v>
      </c>
      <c r="B102" s="193"/>
      <c r="C102" s="88"/>
      <c r="E102" s="88">
        <v>1189.2</v>
      </c>
      <c r="F102" s="88">
        <v>3198.5</v>
      </c>
      <c r="G102" s="88">
        <v>3939.5</v>
      </c>
      <c r="H102" s="88">
        <v>4653.7</v>
      </c>
      <c r="I102" s="88">
        <v>4152</v>
      </c>
      <c r="J102" s="88">
        <v>8925.4</v>
      </c>
      <c r="K102" s="88">
        <v>16351.5</v>
      </c>
      <c r="L102" s="88">
        <v>22780.5</v>
      </c>
      <c r="M102" s="88">
        <v>24064.9</v>
      </c>
      <c r="N102" s="88">
        <v>33088.9</v>
      </c>
      <c r="O102" s="88">
        <v>40400</v>
      </c>
      <c r="P102" s="88">
        <v>54857.5</v>
      </c>
      <c r="Q102" s="88">
        <v>63494.5</v>
      </c>
      <c r="R102" s="88">
        <v>91394.2</v>
      </c>
      <c r="S102" s="290">
        <v>106367</v>
      </c>
      <c r="T102" s="11">
        <v>87951.3</v>
      </c>
      <c r="U102" s="23">
        <v>106103</v>
      </c>
      <c r="V102" s="23">
        <v>143746.7</v>
      </c>
      <c r="W102" s="23">
        <v>207428.5</v>
      </c>
      <c r="X102" s="23">
        <v>215605.6</v>
      </c>
      <c r="Y102" s="23">
        <v>187754.2</v>
      </c>
      <c r="Z102" s="23">
        <v>231041.7</v>
      </c>
    </row>
    <row r="103" spans="1:26" ht="12.75">
      <c r="A103" s="223" t="s">
        <v>433</v>
      </c>
      <c r="B103" s="193"/>
      <c r="C103" s="88"/>
      <c r="E103" s="290">
        <v>15804</v>
      </c>
      <c r="F103" s="290">
        <v>39482.8</v>
      </c>
      <c r="G103" s="290">
        <v>53497.4</v>
      </c>
      <c r="H103" s="88">
        <v>55594.1</v>
      </c>
      <c r="I103" s="88">
        <v>60617.8</v>
      </c>
      <c r="J103" s="88">
        <v>121090</v>
      </c>
      <c r="K103" s="88">
        <v>190208.9</v>
      </c>
      <c r="L103" s="88">
        <v>239858.7</v>
      </c>
      <c r="M103" s="88">
        <v>280246</v>
      </c>
      <c r="N103" s="88">
        <v>341890.3</v>
      </c>
      <c r="O103" s="88">
        <v>470267</v>
      </c>
      <c r="P103" s="88">
        <v>593847.7</v>
      </c>
      <c r="Q103" s="88">
        <v>736961.8</v>
      </c>
      <c r="R103" s="88">
        <v>986416.1</v>
      </c>
      <c r="S103" s="290">
        <v>1317794.4</v>
      </c>
      <c r="T103" s="23">
        <v>1135689.3</v>
      </c>
      <c r="U103" s="23">
        <v>1207534.8</v>
      </c>
      <c r="V103" s="23">
        <v>1418678</v>
      </c>
      <c r="W103" s="23">
        <v>1688683.2</v>
      </c>
      <c r="X103" s="23">
        <v>1945318.3</v>
      </c>
      <c r="Y103" s="23">
        <v>2084612.6</v>
      </c>
      <c r="Z103" s="23">
        <v>2285152.7</v>
      </c>
    </row>
    <row r="104" spans="1:25" ht="12.75">
      <c r="A104" s="325" t="s">
        <v>238</v>
      </c>
      <c r="B104" s="193"/>
      <c r="C104" s="88"/>
      <c r="E104" s="88"/>
      <c r="F104" s="88"/>
      <c r="G104" s="88"/>
      <c r="H104" s="88"/>
      <c r="I104" s="88"/>
      <c r="J104" s="88"/>
      <c r="K104" s="88"/>
      <c r="L104" s="88"/>
      <c r="M104" s="88"/>
      <c r="N104" s="88"/>
      <c r="O104" s="88"/>
      <c r="P104" s="88"/>
      <c r="Q104" s="88"/>
      <c r="R104" s="88"/>
      <c r="S104" s="290"/>
      <c r="T104" s="11"/>
      <c r="U104" s="116"/>
      <c r="V104" s="48"/>
      <c r="W104" s="48"/>
      <c r="X104" s="48"/>
      <c r="Y104" s="48"/>
    </row>
    <row r="105" spans="1:26" ht="25.5">
      <c r="A105" s="326" t="s">
        <v>702</v>
      </c>
      <c r="B105" s="193"/>
      <c r="C105" s="88"/>
      <c r="E105" s="88">
        <v>2946.5</v>
      </c>
      <c r="F105" s="88">
        <v>7683.6</v>
      </c>
      <c r="G105" s="88">
        <v>10812.3</v>
      </c>
      <c r="H105" s="88">
        <v>13104.1</v>
      </c>
      <c r="I105" s="88">
        <v>17231.1</v>
      </c>
      <c r="J105" s="88">
        <v>39608.2</v>
      </c>
      <c r="K105" s="88">
        <v>43899.2</v>
      </c>
      <c r="L105" s="88">
        <v>50531.7</v>
      </c>
      <c r="M105" s="88">
        <v>66679.2</v>
      </c>
      <c r="N105" s="88">
        <v>82229.7</v>
      </c>
      <c r="O105" s="88">
        <v>93329.9</v>
      </c>
      <c r="P105" s="88">
        <v>112635.1</v>
      </c>
      <c r="Q105" s="88">
        <v>128007.5</v>
      </c>
      <c r="R105" s="88">
        <v>169936.7</v>
      </c>
      <c r="S105" s="290">
        <v>194036.9</v>
      </c>
      <c r="T105" s="23">
        <v>157084.7</v>
      </c>
      <c r="U105" s="11">
        <v>176541.4</v>
      </c>
      <c r="V105" s="23">
        <v>186805.4</v>
      </c>
      <c r="W105" s="23">
        <v>218490</v>
      </c>
      <c r="X105" s="23">
        <v>233402.5</v>
      </c>
      <c r="Y105" s="23">
        <v>251400.1</v>
      </c>
      <c r="Z105" s="23">
        <v>271546.9</v>
      </c>
    </row>
    <row r="106" spans="1:26" ht="12.75">
      <c r="A106" s="326" t="s">
        <v>703</v>
      </c>
      <c r="B106" s="193"/>
      <c r="C106" s="88"/>
      <c r="E106" s="88">
        <v>422.5</v>
      </c>
      <c r="F106" s="88">
        <v>695.7</v>
      </c>
      <c r="G106" s="88">
        <v>884.9</v>
      </c>
      <c r="H106" s="88">
        <v>869.1</v>
      </c>
      <c r="I106" s="88">
        <v>860.8</v>
      </c>
      <c r="J106" s="88">
        <v>1833.2</v>
      </c>
      <c r="K106" s="88">
        <v>1939.7</v>
      </c>
      <c r="L106" s="88">
        <v>2365.6</v>
      </c>
      <c r="M106" s="88">
        <v>3271.3</v>
      </c>
      <c r="N106" s="88">
        <v>2943.5</v>
      </c>
      <c r="O106" s="88">
        <v>4292</v>
      </c>
      <c r="P106" s="88">
        <v>3821.3</v>
      </c>
      <c r="Q106" s="88">
        <v>4536</v>
      </c>
      <c r="R106" s="88">
        <v>7317.7</v>
      </c>
      <c r="S106" s="290">
        <v>9309.9</v>
      </c>
      <c r="T106" s="11">
        <v>7921.4</v>
      </c>
      <c r="U106" s="11">
        <v>11334.5</v>
      </c>
      <c r="V106" s="23">
        <v>11040.8</v>
      </c>
      <c r="W106" s="23">
        <v>12052.4</v>
      </c>
      <c r="X106" s="23">
        <v>16592.8</v>
      </c>
      <c r="Y106" s="23">
        <v>20966.3</v>
      </c>
      <c r="Z106" s="23">
        <v>14212.5</v>
      </c>
    </row>
    <row r="107" spans="1:26" ht="12.75">
      <c r="A107" s="326" t="s">
        <v>704</v>
      </c>
      <c r="B107" s="193"/>
      <c r="C107" s="88"/>
      <c r="E107" s="88">
        <v>52.5</v>
      </c>
      <c r="F107" s="88">
        <v>88.4</v>
      </c>
      <c r="G107" s="88">
        <v>112.8</v>
      </c>
      <c r="H107" s="88">
        <v>111.6</v>
      </c>
      <c r="I107" s="88">
        <v>109.8</v>
      </c>
      <c r="J107" s="88">
        <v>230</v>
      </c>
      <c r="K107" s="88">
        <v>247.7</v>
      </c>
      <c r="L107" s="88">
        <v>303.5</v>
      </c>
      <c r="M107" s="88">
        <v>575</v>
      </c>
      <c r="N107" s="88">
        <v>724.5</v>
      </c>
      <c r="O107" s="88">
        <v>1038.6</v>
      </c>
      <c r="P107" s="88">
        <v>1236.1</v>
      </c>
      <c r="Q107" s="88">
        <v>2214.3</v>
      </c>
      <c r="R107" s="88">
        <v>2456.8</v>
      </c>
      <c r="S107" s="290">
        <v>2328.1</v>
      </c>
      <c r="T107" s="11">
        <v>1600.6</v>
      </c>
      <c r="U107" s="23">
        <v>4196</v>
      </c>
      <c r="V107" s="23">
        <v>6085.4</v>
      </c>
      <c r="W107" s="23">
        <v>5135.5</v>
      </c>
      <c r="X107" s="23">
        <v>5708.5</v>
      </c>
      <c r="Y107" s="23">
        <v>7779.3</v>
      </c>
      <c r="Z107" s="23">
        <v>6450.2</v>
      </c>
    </row>
    <row r="108" spans="1:26" ht="12.75">
      <c r="A108" s="326" t="s">
        <v>705</v>
      </c>
      <c r="B108" s="193"/>
      <c r="C108" s="88"/>
      <c r="E108" s="88">
        <v>432.7</v>
      </c>
      <c r="F108" s="88">
        <v>1283.8</v>
      </c>
      <c r="G108" s="88">
        <v>1446.7</v>
      </c>
      <c r="H108" s="88">
        <v>1429.4</v>
      </c>
      <c r="I108" s="88">
        <v>1519.4</v>
      </c>
      <c r="J108" s="88">
        <v>4308.2</v>
      </c>
      <c r="K108" s="88">
        <v>6932.8</v>
      </c>
      <c r="L108" s="88">
        <v>6487.9</v>
      </c>
      <c r="M108" s="88">
        <v>9006</v>
      </c>
      <c r="N108" s="88">
        <v>12709.6</v>
      </c>
      <c r="O108" s="88">
        <v>16336</v>
      </c>
      <c r="P108" s="88">
        <v>20544.2</v>
      </c>
      <c r="Q108" s="88">
        <v>20867.9</v>
      </c>
      <c r="R108" s="88">
        <v>28334.9</v>
      </c>
      <c r="S108" s="290">
        <v>48131.6</v>
      </c>
      <c r="T108" s="11">
        <v>28489.9</v>
      </c>
      <c r="U108" s="11">
        <v>27676.7</v>
      </c>
      <c r="V108" s="23">
        <v>51925.2</v>
      </c>
      <c r="W108" s="23">
        <v>56399.6</v>
      </c>
      <c r="X108" s="23">
        <v>53823.9</v>
      </c>
      <c r="Y108" s="23">
        <v>49421.9</v>
      </c>
      <c r="Z108" s="23">
        <v>56140.9</v>
      </c>
    </row>
    <row r="109" spans="1:26" ht="25.5">
      <c r="A109" s="326" t="s">
        <v>918</v>
      </c>
      <c r="B109" s="193"/>
      <c r="C109" s="88"/>
      <c r="E109" s="88">
        <v>524.7</v>
      </c>
      <c r="F109" s="88">
        <v>1699.3</v>
      </c>
      <c r="G109" s="88">
        <v>1813</v>
      </c>
      <c r="H109" s="88">
        <v>1823.9</v>
      </c>
      <c r="I109" s="88">
        <v>2065.7</v>
      </c>
      <c r="J109" s="88">
        <v>5109.2</v>
      </c>
      <c r="K109" s="88">
        <v>9218.3</v>
      </c>
      <c r="L109" s="88">
        <v>9742.2</v>
      </c>
      <c r="M109" s="88">
        <v>13307.8</v>
      </c>
      <c r="N109" s="88">
        <v>17034.7</v>
      </c>
      <c r="O109" s="88">
        <v>22595.8</v>
      </c>
      <c r="P109" s="88">
        <v>26859.9</v>
      </c>
      <c r="Q109" s="88">
        <v>31960.1</v>
      </c>
      <c r="R109" s="88">
        <v>40277</v>
      </c>
      <c r="S109" s="290">
        <v>50669.1</v>
      </c>
      <c r="T109" s="11">
        <v>33940.5</v>
      </c>
      <c r="U109" s="23">
        <v>43058.2</v>
      </c>
      <c r="V109" s="23">
        <v>54085.8</v>
      </c>
      <c r="W109" s="23">
        <v>58626.2</v>
      </c>
      <c r="X109" s="23">
        <v>57050.6</v>
      </c>
      <c r="Y109" s="23">
        <v>49830.6</v>
      </c>
      <c r="Z109" s="23">
        <v>55335.9</v>
      </c>
    </row>
    <row r="110" spans="1:26" ht="12.75">
      <c r="A110" s="326" t="s">
        <v>919</v>
      </c>
      <c r="B110" s="193"/>
      <c r="C110" s="193"/>
      <c r="E110" s="88">
        <v>1510.8</v>
      </c>
      <c r="F110" s="88">
        <v>3989.6</v>
      </c>
      <c r="G110" s="88">
        <v>5076.8</v>
      </c>
      <c r="H110" s="88">
        <v>4075.2</v>
      </c>
      <c r="I110" s="88">
        <v>4756.4</v>
      </c>
      <c r="J110" s="88">
        <v>6212.5</v>
      </c>
      <c r="K110" s="88">
        <v>21624.4</v>
      </c>
      <c r="L110" s="88">
        <v>27784.7</v>
      </c>
      <c r="M110" s="88">
        <v>31549.3</v>
      </c>
      <c r="N110" s="88">
        <v>32288.1</v>
      </c>
      <c r="O110" s="88">
        <v>40960.1</v>
      </c>
      <c r="P110" s="88">
        <v>51023.7</v>
      </c>
      <c r="Q110" s="88">
        <v>64599.5</v>
      </c>
      <c r="R110" s="88">
        <v>87761.3</v>
      </c>
      <c r="S110" s="290">
        <v>120993.5</v>
      </c>
      <c r="T110" s="11">
        <v>171041.5</v>
      </c>
      <c r="U110" s="23">
        <v>201280</v>
      </c>
      <c r="V110" s="23">
        <v>237330.2</v>
      </c>
      <c r="W110" s="23">
        <v>310948</v>
      </c>
      <c r="X110" s="23">
        <v>441734.5</v>
      </c>
      <c r="Y110" s="23">
        <v>486520.2</v>
      </c>
      <c r="Z110" s="23">
        <v>509617.8</v>
      </c>
    </row>
    <row r="111" spans="1:26" ht="12.75">
      <c r="A111" s="326" t="s">
        <v>706</v>
      </c>
      <c r="B111" s="193"/>
      <c r="C111" s="193"/>
      <c r="E111" s="88">
        <v>1364.9</v>
      </c>
      <c r="F111" s="88">
        <v>3745.2</v>
      </c>
      <c r="G111" s="88">
        <v>5236.1</v>
      </c>
      <c r="H111" s="88">
        <v>5823.9</v>
      </c>
      <c r="I111" s="88">
        <v>5698.3</v>
      </c>
      <c r="J111" s="88">
        <v>9531.8</v>
      </c>
      <c r="K111" s="88">
        <v>15879.5</v>
      </c>
      <c r="L111" s="88">
        <v>23169.3</v>
      </c>
      <c r="M111" s="88">
        <v>24216.7</v>
      </c>
      <c r="N111" s="88">
        <v>29838.3</v>
      </c>
      <c r="O111" s="88">
        <v>36951</v>
      </c>
      <c r="P111" s="88">
        <v>56788.9</v>
      </c>
      <c r="Q111" s="88">
        <v>78378.1</v>
      </c>
      <c r="R111" s="88">
        <v>107163.2</v>
      </c>
      <c r="S111" s="290">
        <v>135567.3</v>
      </c>
      <c r="T111" s="11">
        <v>105927.1</v>
      </c>
      <c r="U111" s="11">
        <v>112861.1</v>
      </c>
      <c r="V111" s="23">
        <v>162634.8</v>
      </c>
      <c r="W111" s="23">
        <v>212282.5</v>
      </c>
      <c r="X111" s="23">
        <v>238826.3</v>
      </c>
      <c r="Y111" s="23">
        <v>261468.5</v>
      </c>
      <c r="Z111" s="23">
        <v>362782</v>
      </c>
    </row>
    <row r="112" spans="1:26" ht="12.75">
      <c r="A112" s="326" t="s">
        <v>921</v>
      </c>
      <c r="B112" s="193"/>
      <c r="C112" s="193"/>
      <c r="E112" s="88">
        <v>317.4</v>
      </c>
      <c r="F112" s="88">
        <v>872.8</v>
      </c>
      <c r="G112" s="88">
        <v>1286</v>
      </c>
      <c r="H112" s="88">
        <v>1381.6</v>
      </c>
      <c r="I112" s="88">
        <v>1319.6</v>
      </c>
      <c r="J112" s="88">
        <v>2101.8</v>
      </c>
      <c r="K112" s="88">
        <v>3697.4</v>
      </c>
      <c r="L112" s="88">
        <v>5313.2</v>
      </c>
      <c r="M112" s="88">
        <v>5539.8</v>
      </c>
      <c r="N112" s="88">
        <v>8863.6</v>
      </c>
      <c r="O112" s="88">
        <v>13973.8</v>
      </c>
      <c r="P112" s="88">
        <v>16809.9</v>
      </c>
      <c r="Q112" s="88">
        <v>19388.6</v>
      </c>
      <c r="R112" s="88">
        <v>32289.1</v>
      </c>
      <c r="S112" s="290">
        <v>31533.3</v>
      </c>
      <c r="T112" s="11">
        <v>27497.7</v>
      </c>
      <c r="U112" s="11">
        <v>27486.4</v>
      </c>
      <c r="V112" s="23">
        <v>33082.9</v>
      </c>
      <c r="W112" s="23">
        <v>36523.1</v>
      </c>
      <c r="X112" s="23">
        <v>44588.5</v>
      </c>
      <c r="Y112" s="23">
        <v>43902.1</v>
      </c>
      <c r="Z112" s="23">
        <v>54599.4</v>
      </c>
    </row>
    <row r="113" spans="1:26" ht="12.75">
      <c r="A113" s="326" t="s">
        <v>707</v>
      </c>
      <c r="B113" s="193"/>
      <c r="C113" s="193"/>
      <c r="E113" s="290">
        <v>1137.6</v>
      </c>
      <c r="F113" s="290">
        <v>2743.9</v>
      </c>
      <c r="G113" s="88">
        <v>3189.9</v>
      </c>
      <c r="H113" s="88">
        <v>3137.5</v>
      </c>
      <c r="I113" s="88">
        <v>2396.4</v>
      </c>
      <c r="J113" s="88">
        <v>5575.7</v>
      </c>
      <c r="K113" s="88">
        <v>9737.2</v>
      </c>
      <c r="L113" s="88">
        <v>12843.2</v>
      </c>
      <c r="M113" s="88">
        <v>17605.8</v>
      </c>
      <c r="N113" s="88">
        <v>20308</v>
      </c>
      <c r="O113" s="88">
        <v>34117.3</v>
      </c>
      <c r="P113" s="88">
        <v>47226.3</v>
      </c>
      <c r="Q113" s="88">
        <v>51773.8</v>
      </c>
      <c r="R113" s="88">
        <v>93087.4</v>
      </c>
      <c r="S113" s="290">
        <v>150886.4</v>
      </c>
      <c r="T113" s="23">
        <v>113025</v>
      </c>
      <c r="U113" s="11">
        <v>122715.7</v>
      </c>
      <c r="V113" s="23">
        <v>135822.4</v>
      </c>
      <c r="W113" s="23">
        <v>146767.9</v>
      </c>
      <c r="X113" s="23">
        <v>146589.2</v>
      </c>
      <c r="Y113" s="23">
        <v>136452.3</v>
      </c>
      <c r="Z113" s="23">
        <v>100359.1</v>
      </c>
    </row>
    <row r="114" spans="1:26" ht="25.5">
      <c r="A114" s="327" t="s">
        <v>708</v>
      </c>
      <c r="B114" s="193"/>
      <c r="C114" s="193"/>
      <c r="E114" s="88">
        <v>2550.1</v>
      </c>
      <c r="F114" s="88">
        <v>7027.6</v>
      </c>
      <c r="G114" s="88">
        <v>9187.3</v>
      </c>
      <c r="H114" s="88">
        <v>9423.9</v>
      </c>
      <c r="I114" s="88">
        <v>10316.8</v>
      </c>
      <c r="J114" s="88">
        <v>20041.4</v>
      </c>
      <c r="K114" s="88">
        <v>35856.9</v>
      </c>
      <c r="L114" s="88">
        <v>49025</v>
      </c>
      <c r="M114" s="88">
        <v>47171.7</v>
      </c>
      <c r="N114" s="88">
        <v>62337.7</v>
      </c>
      <c r="O114" s="88">
        <v>100915.8</v>
      </c>
      <c r="P114" s="88">
        <v>137192.8</v>
      </c>
      <c r="Q114" s="88">
        <v>174397.8</v>
      </c>
      <c r="R114" s="88">
        <v>205552.2</v>
      </c>
      <c r="S114" s="290">
        <v>290071.6</v>
      </c>
      <c r="T114" s="11">
        <v>241771.2</v>
      </c>
      <c r="U114" s="11">
        <v>216169.3</v>
      </c>
      <c r="V114" s="23">
        <v>240194.8</v>
      </c>
      <c r="W114" s="23">
        <v>258593.7</v>
      </c>
      <c r="X114" s="23">
        <v>250194.5</v>
      </c>
      <c r="Y114" s="23">
        <v>247478.1</v>
      </c>
      <c r="Z114" s="23">
        <v>285794.4</v>
      </c>
    </row>
    <row r="115" spans="1:26" ht="12.75">
      <c r="A115" s="325" t="s">
        <v>709</v>
      </c>
      <c r="B115" s="193"/>
      <c r="C115" s="193"/>
      <c r="E115" s="88">
        <v>2423</v>
      </c>
      <c r="F115" s="88">
        <v>6594.6</v>
      </c>
      <c r="G115" s="88">
        <v>8357.4</v>
      </c>
      <c r="H115" s="88">
        <v>8742.5</v>
      </c>
      <c r="I115" s="88">
        <v>9220.1</v>
      </c>
      <c r="J115" s="88">
        <v>18108.7</v>
      </c>
      <c r="K115" s="88">
        <v>32237.9</v>
      </c>
      <c r="L115" s="88">
        <v>43821.6</v>
      </c>
      <c r="M115" s="88">
        <v>42946.1</v>
      </c>
      <c r="N115" s="88">
        <v>54245.7</v>
      </c>
      <c r="O115" s="88">
        <v>90824.1</v>
      </c>
      <c r="P115" s="88">
        <v>122883.6</v>
      </c>
      <c r="Q115" s="88">
        <v>159181.6</v>
      </c>
      <c r="R115" s="88">
        <v>183443.1</v>
      </c>
      <c r="S115" s="290">
        <v>259280.4</v>
      </c>
      <c r="T115" s="11">
        <v>219185.2</v>
      </c>
      <c r="U115" s="11">
        <v>185780.9</v>
      </c>
      <c r="V115" s="23">
        <v>208881.3</v>
      </c>
      <c r="W115" s="23">
        <v>219952.8</v>
      </c>
      <c r="X115" s="23">
        <v>206991.9</v>
      </c>
      <c r="Y115" s="23">
        <v>205142.8</v>
      </c>
      <c r="Z115" s="23">
        <v>240330</v>
      </c>
    </row>
    <row r="116" spans="1:26" ht="15.75">
      <c r="A116" s="326" t="s">
        <v>710</v>
      </c>
      <c r="B116" s="193"/>
      <c r="C116" s="193"/>
      <c r="E116" s="88">
        <v>726.4</v>
      </c>
      <c r="F116" s="88">
        <v>1758.7</v>
      </c>
      <c r="G116" s="88">
        <v>3088.1</v>
      </c>
      <c r="H116" s="88">
        <v>2750.1</v>
      </c>
      <c r="I116" s="88">
        <v>2631.7</v>
      </c>
      <c r="J116" s="88">
        <v>5110.9</v>
      </c>
      <c r="K116" s="88">
        <v>8806</v>
      </c>
      <c r="L116" s="88">
        <v>11532.2</v>
      </c>
      <c r="M116" s="88">
        <v>12212.5</v>
      </c>
      <c r="N116" s="88">
        <v>16206.1</v>
      </c>
      <c r="O116" s="88">
        <v>29071.5</v>
      </c>
      <c r="P116" s="88">
        <v>31922.2</v>
      </c>
      <c r="Q116" s="88">
        <v>46584.4</v>
      </c>
      <c r="R116" s="88">
        <v>58685.3</v>
      </c>
      <c r="S116" s="290">
        <v>75310.9</v>
      </c>
      <c r="T116" s="11">
        <v>55233.6</v>
      </c>
      <c r="U116" s="11">
        <v>61987.3</v>
      </c>
      <c r="V116" s="23">
        <v>60532.5</v>
      </c>
      <c r="W116" s="23">
        <v>76239</v>
      </c>
      <c r="X116" s="23">
        <v>92910.7</v>
      </c>
      <c r="Y116" s="23">
        <v>103178.7</v>
      </c>
      <c r="Z116" s="23">
        <v>121789.3</v>
      </c>
    </row>
    <row r="117" spans="1:26" ht="28.5" customHeight="1">
      <c r="A117" s="327" t="s">
        <v>711</v>
      </c>
      <c r="B117" s="193"/>
      <c r="C117" s="193"/>
      <c r="E117" s="88">
        <v>840.3</v>
      </c>
      <c r="F117" s="88">
        <v>1832.3</v>
      </c>
      <c r="G117" s="88">
        <v>2379.2</v>
      </c>
      <c r="H117" s="88">
        <v>2439.9</v>
      </c>
      <c r="I117" s="88">
        <v>2485.8</v>
      </c>
      <c r="J117" s="88">
        <v>4613.2</v>
      </c>
      <c r="K117" s="88">
        <v>6934.1</v>
      </c>
      <c r="L117" s="88">
        <v>9694.3</v>
      </c>
      <c r="M117" s="88">
        <v>10941.8</v>
      </c>
      <c r="N117" s="88">
        <v>13705.2</v>
      </c>
      <c r="O117" s="88">
        <v>16341.1</v>
      </c>
      <c r="P117" s="88">
        <v>19589.5</v>
      </c>
      <c r="Q117" s="88">
        <v>22851</v>
      </c>
      <c r="R117" s="88">
        <v>32553.7</v>
      </c>
      <c r="S117" s="290">
        <v>40810.6</v>
      </c>
      <c r="T117" s="11">
        <v>33446.8</v>
      </c>
      <c r="U117" s="11">
        <v>35123.1</v>
      </c>
      <c r="V117" s="23">
        <v>45135.6</v>
      </c>
      <c r="W117" s="23">
        <v>59242.2</v>
      </c>
      <c r="X117" s="23">
        <v>73177.8</v>
      </c>
      <c r="Y117" s="23">
        <v>75331.3</v>
      </c>
      <c r="Z117" s="23">
        <v>102276.6</v>
      </c>
    </row>
    <row r="118" spans="1:26" ht="12.75">
      <c r="A118" s="326" t="s">
        <v>927</v>
      </c>
      <c r="B118" s="193"/>
      <c r="C118" s="193"/>
      <c r="E118" s="88">
        <v>2332.9</v>
      </c>
      <c r="F118" s="88">
        <v>4349.5</v>
      </c>
      <c r="G118" s="88">
        <v>6995.6</v>
      </c>
      <c r="H118" s="88">
        <v>6958.5</v>
      </c>
      <c r="I118" s="88">
        <v>7109.3</v>
      </c>
      <c r="J118" s="88">
        <v>11985.7</v>
      </c>
      <c r="K118" s="88">
        <v>16438.9</v>
      </c>
      <c r="L118" s="88">
        <v>19221</v>
      </c>
      <c r="M118" s="88">
        <v>24726.9</v>
      </c>
      <c r="N118" s="88">
        <v>27799.8</v>
      </c>
      <c r="O118" s="88">
        <v>34601.1</v>
      </c>
      <c r="P118" s="88">
        <v>34059.3</v>
      </c>
      <c r="Q118" s="88">
        <v>45002.8</v>
      </c>
      <c r="R118" s="88">
        <v>68075.5</v>
      </c>
      <c r="S118" s="290">
        <v>97800.6</v>
      </c>
      <c r="T118" s="11">
        <v>92177.5</v>
      </c>
      <c r="U118" s="23">
        <v>100992.2</v>
      </c>
      <c r="V118" s="23">
        <v>114947.3</v>
      </c>
      <c r="W118" s="23">
        <v>143891.3</v>
      </c>
      <c r="X118" s="23">
        <v>185133.8</v>
      </c>
      <c r="Y118" s="23">
        <v>228414.7</v>
      </c>
      <c r="Z118" s="23">
        <v>225459.7</v>
      </c>
    </row>
    <row r="119" spans="1:26" ht="12.75">
      <c r="A119" s="328" t="s">
        <v>334</v>
      </c>
      <c r="B119" s="193"/>
      <c r="C119" s="193"/>
      <c r="E119" s="88"/>
      <c r="F119" s="88"/>
      <c r="G119" s="88"/>
      <c r="H119" s="88"/>
      <c r="I119" s="88"/>
      <c r="J119" s="88"/>
      <c r="K119" s="88"/>
      <c r="L119" s="88"/>
      <c r="M119" s="88"/>
      <c r="N119" s="88"/>
      <c r="O119" s="88"/>
      <c r="P119" s="88"/>
      <c r="Q119" s="88"/>
      <c r="R119" s="88"/>
      <c r="S119" s="290"/>
      <c r="T119" s="11"/>
      <c r="U119" s="48"/>
      <c r="V119" s="48"/>
      <c r="W119" s="48"/>
      <c r="X119" s="48"/>
      <c r="Y119" s="48"/>
      <c r="Z119" s="48"/>
    </row>
    <row r="120" spans="1:26" ht="25.5">
      <c r="A120" s="329" t="s">
        <v>712</v>
      </c>
      <c r="B120" s="193"/>
      <c r="C120" s="193"/>
      <c r="E120" s="88">
        <v>1553.4</v>
      </c>
      <c r="F120" s="88">
        <v>2830.3</v>
      </c>
      <c r="G120" s="88">
        <v>4979.4</v>
      </c>
      <c r="H120" s="88">
        <v>4848.4</v>
      </c>
      <c r="I120" s="88">
        <v>4986.1</v>
      </c>
      <c r="J120" s="88">
        <v>8195.1</v>
      </c>
      <c r="K120" s="88">
        <v>9935.7</v>
      </c>
      <c r="L120" s="88">
        <v>11105.5</v>
      </c>
      <c r="M120" s="88">
        <v>15951.6</v>
      </c>
      <c r="N120" s="88">
        <v>15243.1</v>
      </c>
      <c r="O120" s="88">
        <v>20751.1</v>
      </c>
      <c r="P120" s="88">
        <v>19341.6</v>
      </c>
      <c r="Q120" s="88">
        <v>22784.9</v>
      </c>
      <c r="R120" s="88">
        <v>40229.8</v>
      </c>
      <c r="S120" s="290">
        <v>64745.3</v>
      </c>
      <c r="T120" s="11">
        <v>54566.6</v>
      </c>
      <c r="U120" s="23">
        <v>57271</v>
      </c>
      <c r="V120" s="23">
        <v>55300.5</v>
      </c>
      <c r="W120" s="23">
        <v>64864.4</v>
      </c>
      <c r="X120" s="23">
        <v>97849.7</v>
      </c>
      <c r="Y120" s="23">
        <v>120643.2</v>
      </c>
      <c r="Z120" s="23">
        <v>124956.7</v>
      </c>
    </row>
    <row r="121" spans="1:26" ht="27" customHeight="1">
      <c r="A121" s="329" t="s">
        <v>713</v>
      </c>
      <c r="B121" s="193"/>
      <c r="C121" s="193"/>
      <c r="E121" s="88">
        <v>779.5</v>
      </c>
      <c r="F121" s="88">
        <v>1519.2</v>
      </c>
      <c r="G121" s="88">
        <v>2016.1</v>
      </c>
      <c r="H121" s="88">
        <v>2110.1</v>
      </c>
      <c r="I121" s="88">
        <v>2123.2</v>
      </c>
      <c r="J121" s="88">
        <v>3790.7</v>
      </c>
      <c r="K121" s="88">
        <v>6503.2</v>
      </c>
      <c r="L121" s="88">
        <v>8115.5</v>
      </c>
      <c r="M121" s="88">
        <v>8775.3</v>
      </c>
      <c r="N121" s="88">
        <v>12556.7</v>
      </c>
      <c r="O121" s="88">
        <v>13850</v>
      </c>
      <c r="P121" s="88">
        <v>14717.7</v>
      </c>
      <c r="Q121" s="88">
        <v>22217.9</v>
      </c>
      <c r="R121" s="88">
        <v>27845.7</v>
      </c>
      <c r="S121" s="290">
        <v>33055.3</v>
      </c>
      <c r="T121" s="23">
        <v>37611</v>
      </c>
      <c r="U121" s="11">
        <v>43721.2</v>
      </c>
      <c r="V121" s="23">
        <v>59646.8</v>
      </c>
      <c r="W121" s="23">
        <v>79026.9</v>
      </c>
      <c r="X121" s="23">
        <v>87284.1</v>
      </c>
      <c r="Y121" s="23">
        <v>107771.5</v>
      </c>
      <c r="Z121" s="23">
        <v>100503</v>
      </c>
    </row>
    <row r="122" spans="1:26" ht="12.75">
      <c r="A122" s="223" t="s">
        <v>817</v>
      </c>
      <c r="B122" s="193"/>
      <c r="C122" s="193"/>
      <c r="E122" s="88">
        <v>8119.6</v>
      </c>
      <c r="F122" s="88">
        <v>20322.5</v>
      </c>
      <c r="G122" s="88">
        <v>31713.9</v>
      </c>
      <c r="H122" s="88">
        <v>38637.1</v>
      </c>
      <c r="I122" s="88">
        <v>37334.4</v>
      </c>
      <c r="J122" s="88">
        <v>45854.1</v>
      </c>
      <c r="K122" s="88">
        <v>69848.2</v>
      </c>
      <c r="L122" s="88">
        <v>83371.9</v>
      </c>
      <c r="M122" s="88">
        <v>102949.8</v>
      </c>
      <c r="N122" s="88">
        <v>143500.6</v>
      </c>
      <c r="O122" s="88">
        <v>197746.9</v>
      </c>
      <c r="P122" s="88">
        <v>244078.8</v>
      </c>
      <c r="Q122" s="88">
        <v>298149.5</v>
      </c>
      <c r="R122" s="88">
        <v>465716.7</v>
      </c>
      <c r="S122" s="290">
        <v>617042.3</v>
      </c>
      <c r="T122" s="11">
        <v>684081.6</v>
      </c>
      <c r="U122" s="23">
        <v>818807.7</v>
      </c>
      <c r="V122" s="23">
        <v>1016514</v>
      </c>
      <c r="W122" s="23">
        <v>1166044.6</v>
      </c>
      <c r="X122" s="23">
        <v>1187626.7</v>
      </c>
      <c r="Y122" s="23">
        <v>1186224.8</v>
      </c>
      <c r="Z122" s="23">
        <v>990494.2</v>
      </c>
    </row>
    <row r="123" spans="1:26" ht="12.75">
      <c r="A123" s="223" t="s">
        <v>714</v>
      </c>
      <c r="B123" s="193"/>
      <c r="C123" s="193"/>
      <c r="E123" s="88">
        <v>5240.7</v>
      </c>
      <c r="F123" s="88">
        <v>12098.7</v>
      </c>
      <c r="G123" s="88">
        <v>21473</v>
      </c>
      <c r="H123" s="88">
        <v>25191.8</v>
      </c>
      <c r="I123" s="88">
        <v>28118.6</v>
      </c>
      <c r="J123" s="88">
        <v>46408</v>
      </c>
      <c r="K123" s="88">
        <v>74918.7</v>
      </c>
      <c r="L123" s="88">
        <v>78978.3</v>
      </c>
      <c r="M123" s="88">
        <v>95638.4</v>
      </c>
      <c r="N123" s="88">
        <v>106711.9</v>
      </c>
      <c r="O123" s="88">
        <v>99592.2</v>
      </c>
      <c r="P123" s="88">
        <v>129450.7</v>
      </c>
      <c r="Q123" s="88">
        <v>176218.7</v>
      </c>
      <c r="R123" s="88">
        <v>266409.8</v>
      </c>
      <c r="S123" s="290">
        <v>399776.1</v>
      </c>
      <c r="T123" s="23">
        <v>289803.4</v>
      </c>
      <c r="U123" s="23">
        <v>342094.5</v>
      </c>
      <c r="V123" s="23">
        <v>336763.7</v>
      </c>
      <c r="W123" s="23">
        <v>348574.8</v>
      </c>
      <c r="X123" s="23">
        <v>438154.9</v>
      </c>
      <c r="Y123" s="23">
        <v>469313.1</v>
      </c>
      <c r="Z123" s="23">
        <v>448668.4</v>
      </c>
    </row>
    <row r="124" spans="1:26" ht="12.75">
      <c r="A124" s="223" t="s">
        <v>715</v>
      </c>
      <c r="B124" s="193"/>
      <c r="C124" s="193"/>
      <c r="E124" s="88">
        <v>1676.9</v>
      </c>
      <c r="F124" s="88">
        <v>5163.2</v>
      </c>
      <c r="G124" s="88">
        <v>7978</v>
      </c>
      <c r="H124" s="88">
        <v>8623</v>
      </c>
      <c r="I124" s="88">
        <v>9784.2</v>
      </c>
      <c r="J124" s="88">
        <v>15535.1</v>
      </c>
      <c r="K124" s="88">
        <v>30982.9</v>
      </c>
      <c r="L124" s="88">
        <v>42923.4</v>
      </c>
      <c r="M124" s="88">
        <v>62871.6</v>
      </c>
      <c r="N124" s="88">
        <v>76981.7</v>
      </c>
      <c r="O124" s="88">
        <v>99619.4</v>
      </c>
      <c r="P124" s="88">
        <v>129148.1</v>
      </c>
      <c r="Q124" s="88">
        <v>166532.4</v>
      </c>
      <c r="R124" s="88">
        <v>289979.3</v>
      </c>
      <c r="S124" s="290">
        <v>323529.3</v>
      </c>
      <c r="T124" s="23">
        <v>263088</v>
      </c>
      <c r="U124" s="23">
        <v>336891.2</v>
      </c>
      <c r="V124" s="23">
        <v>347423</v>
      </c>
      <c r="W124" s="23">
        <v>455924.7</v>
      </c>
      <c r="X124" s="23">
        <v>517881.6</v>
      </c>
      <c r="Y124" s="23">
        <v>554559.7</v>
      </c>
      <c r="Z124" s="23">
        <v>679165.9</v>
      </c>
    </row>
    <row r="125" spans="1:26" ht="25.5">
      <c r="A125" s="329" t="s">
        <v>716</v>
      </c>
      <c r="B125" s="193"/>
      <c r="C125" s="193"/>
      <c r="E125" s="88"/>
      <c r="F125" s="88"/>
      <c r="G125" s="88"/>
      <c r="H125" s="88"/>
      <c r="I125" s="88"/>
      <c r="J125" s="88"/>
      <c r="K125" s="88"/>
      <c r="L125" s="88"/>
      <c r="M125" s="88"/>
      <c r="N125" s="88"/>
      <c r="O125" s="88"/>
      <c r="P125" s="88"/>
      <c r="Q125" s="88"/>
      <c r="R125" s="88"/>
      <c r="S125" s="290"/>
      <c r="T125" s="11"/>
      <c r="U125" s="48"/>
      <c r="W125" s="48"/>
      <c r="X125" s="48"/>
      <c r="Y125" s="48"/>
      <c r="Z125" s="48"/>
    </row>
    <row r="126" spans="1:26" ht="12.75">
      <c r="A126" s="326" t="s">
        <v>238</v>
      </c>
      <c r="B126" s="193"/>
      <c r="C126" s="193"/>
      <c r="E126" s="88">
        <v>147.7</v>
      </c>
      <c r="F126" s="88">
        <v>407.3</v>
      </c>
      <c r="G126" s="88">
        <v>654.7</v>
      </c>
      <c r="H126" s="88">
        <v>699.5</v>
      </c>
      <c r="I126" s="88">
        <v>810</v>
      </c>
      <c r="J126" s="88">
        <v>1273.5</v>
      </c>
      <c r="K126" s="88">
        <v>2332.5</v>
      </c>
      <c r="L126" s="88">
        <v>3189.1</v>
      </c>
      <c r="M126" s="88">
        <v>4850.7</v>
      </c>
      <c r="N126" s="88">
        <v>5806.6</v>
      </c>
      <c r="O126" s="88">
        <v>6651.5</v>
      </c>
      <c r="P126" s="88">
        <v>14026.2</v>
      </c>
      <c r="Q126" s="88">
        <v>20771.9</v>
      </c>
      <c r="R126" s="88">
        <v>38311.3</v>
      </c>
      <c r="S126" s="290">
        <v>57814.8</v>
      </c>
      <c r="T126" s="11">
        <v>40129.5</v>
      </c>
      <c r="U126" s="11">
        <v>49809.2</v>
      </c>
      <c r="V126" s="23">
        <v>55539.5</v>
      </c>
      <c r="W126" s="23">
        <v>72176.1</v>
      </c>
      <c r="X126" s="23">
        <v>78178.7</v>
      </c>
      <c r="Y126" s="23">
        <v>84664</v>
      </c>
      <c r="Z126" s="23">
        <v>75988.3</v>
      </c>
    </row>
    <row r="127" spans="1:26" ht="12.75">
      <c r="A127" s="326" t="s">
        <v>717</v>
      </c>
      <c r="B127" s="193"/>
      <c r="C127" s="193"/>
      <c r="E127" s="88">
        <v>1108</v>
      </c>
      <c r="F127" s="88">
        <v>3429.9</v>
      </c>
      <c r="G127" s="88">
        <v>5221.8</v>
      </c>
      <c r="H127" s="88">
        <v>5645.2</v>
      </c>
      <c r="I127" s="88">
        <v>6232.7</v>
      </c>
      <c r="J127" s="88">
        <v>9965.4</v>
      </c>
      <c r="K127" s="88">
        <v>20471.1</v>
      </c>
      <c r="L127" s="88">
        <v>28222.9</v>
      </c>
      <c r="M127" s="88">
        <v>40267.3</v>
      </c>
      <c r="N127" s="88">
        <v>48501.2</v>
      </c>
      <c r="O127" s="88">
        <v>65891.3</v>
      </c>
      <c r="P127" s="88">
        <v>75007.6</v>
      </c>
      <c r="Q127" s="88">
        <v>79282</v>
      </c>
      <c r="R127" s="88">
        <v>150774</v>
      </c>
      <c r="S127" s="290">
        <v>134697</v>
      </c>
      <c r="T127" s="11">
        <v>120604.7</v>
      </c>
      <c r="U127" s="23">
        <v>143274.1</v>
      </c>
      <c r="V127" s="23">
        <v>149340.8</v>
      </c>
      <c r="W127" s="23">
        <v>158686.8</v>
      </c>
      <c r="X127" s="23">
        <v>174007.2</v>
      </c>
      <c r="Y127" s="23">
        <v>184880.4</v>
      </c>
      <c r="Z127" s="23">
        <v>293845.2</v>
      </c>
    </row>
    <row r="128" spans="1:26" ht="12.75">
      <c r="A128" s="326" t="s">
        <v>718</v>
      </c>
      <c r="B128" s="193"/>
      <c r="C128" s="193"/>
      <c r="E128" s="88">
        <v>421.2</v>
      </c>
      <c r="F128" s="88">
        <v>1326</v>
      </c>
      <c r="G128" s="88">
        <v>2101.4</v>
      </c>
      <c r="H128" s="88">
        <v>2278.3</v>
      </c>
      <c r="I128" s="88">
        <v>2741.5</v>
      </c>
      <c r="J128" s="88">
        <v>4296.3</v>
      </c>
      <c r="K128" s="88">
        <v>8179.2</v>
      </c>
      <c r="L128" s="88">
        <v>11511.5</v>
      </c>
      <c r="M128" s="88">
        <v>17753.6</v>
      </c>
      <c r="N128" s="88">
        <v>22674</v>
      </c>
      <c r="O128" s="88">
        <v>27076.6</v>
      </c>
      <c r="P128" s="88">
        <v>40114.2</v>
      </c>
      <c r="Q128" s="88">
        <v>66478.5</v>
      </c>
      <c r="R128" s="88">
        <v>100894.2</v>
      </c>
      <c r="S128" s="290">
        <v>131017.5</v>
      </c>
      <c r="T128" s="23">
        <v>102353.9</v>
      </c>
      <c r="U128" s="23">
        <v>143807.9</v>
      </c>
      <c r="V128" s="23">
        <v>142542.7</v>
      </c>
      <c r="W128" s="23">
        <v>225061.8</v>
      </c>
      <c r="X128" s="23">
        <v>265695.7</v>
      </c>
      <c r="Y128" s="23">
        <v>285015.3</v>
      </c>
      <c r="Z128" s="23">
        <v>309332.5</v>
      </c>
    </row>
    <row r="129" spans="1:26" ht="12.75">
      <c r="A129" s="223" t="s">
        <v>719</v>
      </c>
      <c r="B129" s="193"/>
      <c r="C129" s="193"/>
      <c r="E129" s="88">
        <v>955.5</v>
      </c>
      <c r="F129" s="88">
        <v>2100.7</v>
      </c>
      <c r="G129" s="88">
        <v>2738.5</v>
      </c>
      <c r="H129" s="88">
        <v>3335.8</v>
      </c>
      <c r="I129" s="88">
        <v>3870.1</v>
      </c>
      <c r="J129" s="88">
        <v>5302.8</v>
      </c>
      <c r="K129" s="88">
        <v>9293.3</v>
      </c>
      <c r="L129" s="88">
        <v>10838.1</v>
      </c>
      <c r="M129" s="88">
        <v>11839.4</v>
      </c>
      <c r="N129" s="88">
        <v>8920.5</v>
      </c>
      <c r="O129" s="88">
        <v>9899.6</v>
      </c>
      <c r="P129" s="88">
        <v>12929.7</v>
      </c>
      <c r="Q129" s="88">
        <v>19347.4</v>
      </c>
      <c r="R129" s="88">
        <v>32989.6</v>
      </c>
      <c r="S129" s="290">
        <v>39918.2</v>
      </c>
      <c r="T129" s="11">
        <v>38715.5</v>
      </c>
      <c r="U129" s="23">
        <v>46906.5</v>
      </c>
      <c r="V129" s="23">
        <v>55574.3</v>
      </c>
      <c r="W129" s="23">
        <v>45101.3</v>
      </c>
      <c r="X129" s="23">
        <v>89262.7</v>
      </c>
      <c r="Y129" s="23">
        <v>105528.3</v>
      </c>
      <c r="Z129" s="23">
        <v>47327.1</v>
      </c>
    </row>
    <row r="130" spans="1:26" ht="12.75">
      <c r="A130" s="223" t="s">
        <v>436</v>
      </c>
      <c r="B130" s="193"/>
      <c r="C130" s="193"/>
      <c r="E130" s="290">
        <v>12271.1</v>
      </c>
      <c r="F130" s="290">
        <v>33709.5</v>
      </c>
      <c r="G130" s="290">
        <v>53110.4</v>
      </c>
      <c r="H130" s="290">
        <v>65622.8</v>
      </c>
      <c r="I130" s="290">
        <v>60173.8</v>
      </c>
      <c r="J130" s="290">
        <v>125010</v>
      </c>
      <c r="K130" s="290">
        <v>246655.4</v>
      </c>
      <c r="L130" s="290">
        <v>333546.9</v>
      </c>
      <c r="M130" s="290">
        <v>325979.6</v>
      </c>
      <c r="N130" s="290">
        <v>487840.1</v>
      </c>
      <c r="O130" s="290">
        <v>649710.2</v>
      </c>
      <c r="P130" s="290">
        <v>884808.7</v>
      </c>
      <c r="Q130" s="88">
        <v>1116694.9</v>
      </c>
      <c r="R130" s="88">
        <v>1488529.7</v>
      </c>
      <c r="S130" s="290">
        <v>2023638</v>
      </c>
      <c r="T130" s="23">
        <v>2118340.2</v>
      </c>
      <c r="U130" s="23">
        <v>2336781.4</v>
      </c>
      <c r="V130" s="23">
        <v>3107685.3</v>
      </c>
      <c r="W130" s="23">
        <v>3330654.7</v>
      </c>
      <c r="X130" s="23">
        <v>3288597.8</v>
      </c>
      <c r="Y130" s="23">
        <v>2980991.5</v>
      </c>
      <c r="Z130" s="23">
        <v>3120322.2</v>
      </c>
    </row>
    <row r="131" spans="1:26" ht="12.75">
      <c r="A131" s="326" t="s">
        <v>720</v>
      </c>
      <c r="B131" s="193"/>
      <c r="C131" s="193"/>
      <c r="E131" s="88">
        <v>1053.1</v>
      </c>
      <c r="F131" s="88">
        <v>3813.7</v>
      </c>
      <c r="G131" s="88">
        <v>7125.4</v>
      </c>
      <c r="H131" s="88">
        <v>11589.8</v>
      </c>
      <c r="I131" s="88">
        <v>14472.4</v>
      </c>
      <c r="J131" s="88">
        <v>21993.3</v>
      </c>
      <c r="K131" s="88">
        <v>31099.1</v>
      </c>
      <c r="L131" s="88">
        <v>45082.7</v>
      </c>
      <c r="M131" s="88">
        <v>59897.5</v>
      </c>
      <c r="N131" s="88">
        <v>104622.7</v>
      </c>
      <c r="O131" s="88">
        <v>155692.9</v>
      </c>
      <c r="P131" s="88">
        <v>196109.7</v>
      </c>
      <c r="Q131" s="88">
        <v>214581.6</v>
      </c>
      <c r="R131" s="88">
        <v>248914</v>
      </c>
      <c r="S131" s="290">
        <v>279028.4</v>
      </c>
      <c r="T131" s="23">
        <v>223956</v>
      </c>
      <c r="U131" s="23">
        <v>265705.6</v>
      </c>
      <c r="V131" s="23">
        <v>316544.7</v>
      </c>
      <c r="W131" s="23">
        <v>351819.7</v>
      </c>
      <c r="X131" s="23">
        <v>309892.4</v>
      </c>
      <c r="Y131" s="23">
        <v>352494.4</v>
      </c>
      <c r="Z131" s="23">
        <v>367754.5</v>
      </c>
    </row>
    <row r="132" spans="1:26" ht="12.75">
      <c r="A132" s="223" t="s">
        <v>721</v>
      </c>
      <c r="B132" s="193"/>
      <c r="C132" s="193"/>
      <c r="E132" s="88">
        <v>2749.8</v>
      </c>
      <c r="F132" s="88">
        <v>6711</v>
      </c>
      <c r="G132" s="88">
        <v>10798.7</v>
      </c>
      <c r="H132" s="88">
        <v>11235</v>
      </c>
      <c r="I132" s="88">
        <v>13794.3</v>
      </c>
      <c r="J132" s="88">
        <v>10963.4</v>
      </c>
      <c r="K132" s="88">
        <v>9395.5</v>
      </c>
      <c r="L132" s="88">
        <v>11801.1</v>
      </c>
      <c r="M132" s="88">
        <v>17549.3</v>
      </c>
      <c r="N132" s="88">
        <v>26582.5</v>
      </c>
      <c r="O132" s="88">
        <v>39831.7</v>
      </c>
      <c r="P132" s="88">
        <v>49380.3</v>
      </c>
      <c r="Q132" s="88">
        <v>53331.2</v>
      </c>
      <c r="R132" s="88">
        <v>87297.8</v>
      </c>
      <c r="S132" s="290">
        <v>98184.1</v>
      </c>
      <c r="T132" s="11">
        <v>100682.2</v>
      </c>
      <c r="U132" s="23">
        <v>119730.1</v>
      </c>
      <c r="V132" s="23">
        <v>159183.8</v>
      </c>
      <c r="W132" s="23">
        <v>204192.1</v>
      </c>
      <c r="X132" s="23">
        <v>186679.1</v>
      </c>
      <c r="Y132" s="23">
        <v>170479.9</v>
      </c>
      <c r="Z132" s="23">
        <v>168196.4</v>
      </c>
    </row>
    <row r="133" spans="1:26" ht="15" customHeight="1">
      <c r="A133" s="330" t="s">
        <v>941</v>
      </c>
      <c r="B133" s="193"/>
      <c r="C133" s="193"/>
      <c r="E133" s="88">
        <v>28280.7</v>
      </c>
      <c r="F133" s="88">
        <v>67470.5</v>
      </c>
      <c r="G133" s="88">
        <v>84013.7</v>
      </c>
      <c r="H133" s="88">
        <v>77441.2</v>
      </c>
      <c r="I133" s="88">
        <v>76775.8</v>
      </c>
      <c r="J133" s="88">
        <v>111365.9</v>
      </c>
      <c r="K133" s="88">
        <v>177400.1</v>
      </c>
      <c r="L133" s="88">
        <v>221326.6</v>
      </c>
      <c r="M133" s="88">
        <v>319723.4</v>
      </c>
      <c r="N133" s="88">
        <v>385684.9</v>
      </c>
      <c r="O133" s="88">
        <v>495122</v>
      </c>
      <c r="P133" s="88">
        <v>607493.8</v>
      </c>
      <c r="Q133" s="88">
        <v>804176.9</v>
      </c>
      <c r="R133" s="88">
        <v>1228389.5</v>
      </c>
      <c r="S133" s="290">
        <v>1618212.8</v>
      </c>
      <c r="T133" s="23">
        <v>1224148.7</v>
      </c>
      <c r="U133" s="23">
        <v>1637943.9</v>
      </c>
      <c r="V133" s="23">
        <v>1669943.4</v>
      </c>
      <c r="W133" s="23">
        <v>1968051.3</v>
      </c>
      <c r="X133" s="23">
        <v>2195701.3</v>
      </c>
      <c r="Y133" s="23">
        <v>2701396.3</v>
      </c>
      <c r="Z133" s="23">
        <v>2614661</v>
      </c>
    </row>
    <row r="134" spans="1:26" ht="12.75">
      <c r="A134" s="326" t="s">
        <v>722</v>
      </c>
      <c r="B134" s="193"/>
      <c r="C134" s="193"/>
      <c r="E134" s="88">
        <v>588.6</v>
      </c>
      <c r="F134" s="88">
        <v>1074.4</v>
      </c>
      <c r="G134" s="88">
        <v>1287.1</v>
      </c>
      <c r="H134" s="88">
        <v>1943.8</v>
      </c>
      <c r="I134" s="88">
        <v>1832.8</v>
      </c>
      <c r="J134" s="88">
        <v>3436.4</v>
      </c>
      <c r="K134" s="88">
        <v>5773.4</v>
      </c>
      <c r="L134" s="88">
        <v>8132.2</v>
      </c>
      <c r="M134" s="88">
        <v>11882.7</v>
      </c>
      <c r="N134" s="88">
        <v>15106.2</v>
      </c>
      <c r="O134" s="88">
        <v>17151.7</v>
      </c>
      <c r="P134" s="88">
        <v>19409.5</v>
      </c>
      <c r="Q134" s="88">
        <v>24396.8</v>
      </c>
      <c r="R134" s="88">
        <v>28722.1</v>
      </c>
      <c r="S134" s="290">
        <v>39942.7</v>
      </c>
      <c r="T134" s="11">
        <v>56381.2</v>
      </c>
      <c r="U134" s="23">
        <v>68861.9</v>
      </c>
      <c r="V134" s="23">
        <v>84403.4</v>
      </c>
      <c r="W134" s="23">
        <v>94023.8</v>
      </c>
      <c r="X134" s="23">
        <v>133751.9</v>
      </c>
      <c r="Y134" s="23">
        <v>137296</v>
      </c>
      <c r="Z134" s="23">
        <v>158647.9</v>
      </c>
    </row>
    <row r="135" spans="1:26" ht="27" customHeight="1">
      <c r="A135" s="330" t="s">
        <v>723</v>
      </c>
      <c r="B135" s="193"/>
      <c r="C135" s="193"/>
      <c r="E135" s="88">
        <v>3315.6</v>
      </c>
      <c r="F135" s="88">
        <v>8582.9</v>
      </c>
      <c r="G135" s="88">
        <v>13246</v>
      </c>
      <c r="H135" s="88">
        <v>13562.6</v>
      </c>
      <c r="I135" s="88">
        <v>16680.4</v>
      </c>
      <c r="J135" s="88">
        <v>12798.8</v>
      </c>
      <c r="K135" s="88">
        <v>17477.6</v>
      </c>
      <c r="L135" s="88">
        <v>22017.9</v>
      </c>
      <c r="M135" s="88">
        <v>35506.2</v>
      </c>
      <c r="N135" s="88">
        <v>35073.3</v>
      </c>
      <c r="O135" s="88">
        <v>49882.3</v>
      </c>
      <c r="P135" s="88">
        <v>57031.9</v>
      </c>
      <c r="Q135" s="88">
        <v>81791.7</v>
      </c>
      <c r="R135" s="88">
        <v>111758.7</v>
      </c>
      <c r="S135" s="290">
        <v>144570.2</v>
      </c>
      <c r="T135" s="11">
        <v>138219.7</v>
      </c>
      <c r="U135" s="23">
        <v>125939.6</v>
      </c>
      <c r="V135" s="23">
        <v>211633.1</v>
      </c>
      <c r="W135" s="23">
        <v>214506.6</v>
      </c>
      <c r="X135" s="23">
        <v>228496</v>
      </c>
      <c r="Y135" s="23">
        <v>241001.4</v>
      </c>
      <c r="Z135" s="23">
        <v>240061.8</v>
      </c>
    </row>
    <row r="136" spans="1:26" ht="12.75">
      <c r="A136" s="330" t="s">
        <v>724</v>
      </c>
      <c r="B136" s="193"/>
      <c r="C136" s="193"/>
      <c r="E136" s="88">
        <v>2424.5</v>
      </c>
      <c r="F136" s="88">
        <v>4835.2</v>
      </c>
      <c r="G136" s="88">
        <v>5585.4</v>
      </c>
      <c r="H136" s="88">
        <v>6231.8</v>
      </c>
      <c r="I136" s="88">
        <v>7201.4</v>
      </c>
      <c r="J136" s="88">
        <v>10378.7</v>
      </c>
      <c r="K136" s="88">
        <v>15583.8</v>
      </c>
      <c r="L136" s="88">
        <v>21930.1</v>
      </c>
      <c r="M136" s="88">
        <v>25998.2</v>
      </c>
      <c r="N136" s="88">
        <v>31196.6</v>
      </c>
      <c r="O136" s="88">
        <v>51097.9</v>
      </c>
      <c r="P136" s="88">
        <v>68815.1</v>
      </c>
      <c r="Q136" s="88">
        <v>100572.5</v>
      </c>
      <c r="R136" s="88">
        <v>144623.1</v>
      </c>
      <c r="S136" s="290">
        <v>170576.9</v>
      </c>
      <c r="T136" s="11">
        <v>140627.6</v>
      </c>
      <c r="U136" s="23">
        <v>163687.6</v>
      </c>
      <c r="V136" s="23">
        <v>198292</v>
      </c>
      <c r="W136" s="23">
        <v>213336.6</v>
      </c>
      <c r="X136" s="23">
        <v>228873.1</v>
      </c>
      <c r="Y136" s="23">
        <v>242686.8</v>
      </c>
      <c r="Z136" s="23">
        <v>239789.8</v>
      </c>
    </row>
    <row r="137" spans="1:26" ht="12.75">
      <c r="A137" s="223" t="s">
        <v>967</v>
      </c>
      <c r="B137" s="193"/>
      <c r="C137" s="193"/>
      <c r="E137" s="88">
        <v>2846.4</v>
      </c>
      <c r="F137" s="88">
        <v>6685.3</v>
      </c>
      <c r="G137" s="88">
        <v>7709.9</v>
      </c>
      <c r="H137" s="88">
        <v>9811.7</v>
      </c>
      <c r="I137" s="88">
        <v>9582.5</v>
      </c>
      <c r="J137" s="88">
        <v>15389.6</v>
      </c>
      <c r="K137" s="88">
        <v>29708</v>
      </c>
      <c r="L137" s="88">
        <v>36696.4</v>
      </c>
      <c r="M137" s="88">
        <v>36072.1</v>
      </c>
      <c r="N137" s="88">
        <v>43169</v>
      </c>
      <c r="O137" s="88">
        <v>71582.6</v>
      </c>
      <c r="P137" s="88">
        <v>94806.3</v>
      </c>
      <c r="Q137" s="88">
        <v>127442.5</v>
      </c>
      <c r="R137" s="88">
        <v>169923.9</v>
      </c>
      <c r="S137" s="290">
        <v>206875.4</v>
      </c>
      <c r="T137" s="11">
        <v>180719.9</v>
      </c>
      <c r="U137" s="23">
        <v>196181.9</v>
      </c>
      <c r="V137" s="23">
        <v>216334.5</v>
      </c>
      <c r="W137" s="23">
        <v>255759.2</v>
      </c>
      <c r="X137" s="23">
        <v>222530.9</v>
      </c>
      <c r="Y137" s="23">
        <v>197826.5</v>
      </c>
      <c r="Z137" s="23">
        <v>188136.5</v>
      </c>
    </row>
    <row r="138" spans="1:26" ht="25.5">
      <c r="A138" s="223" t="s">
        <v>725</v>
      </c>
      <c r="B138" s="193"/>
      <c r="C138" s="193"/>
      <c r="E138" s="88">
        <v>5198.9</v>
      </c>
      <c r="F138" s="88">
        <v>11429.8</v>
      </c>
      <c r="G138" s="88">
        <v>15017.7</v>
      </c>
      <c r="H138" s="88">
        <v>17772.4</v>
      </c>
      <c r="I138" s="88">
        <v>20518.9</v>
      </c>
      <c r="J138" s="88">
        <v>29827.5</v>
      </c>
      <c r="K138" s="88">
        <v>45372.3</v>
      </c>
      <c r="L138" s="88">
        <v>53272.7</v>
      </c>
      <c r="M138" s="88">
        <v>66517.5</v>
      </c>
      <c r="N138" s="88">
        <v>57090.3</v>
      </c>
      <c r="O138" s="88">
        <v>68897.2</v>
      </c>
      <c r="P138" s="88">
        <v>92046.8</v>
      </c>
      <c r="Q138" s="88">
        <v>129342.9</v>
      </c>
      <c r="R138" s="88">
        <v>171071.2</v>
      </c>
      <c r="S138" s="290">
        <v>243127.8</v>
      </c>
      <c r="T138" s="11">
        <v>220329.5</v>
      </c>
      <c r="U138" s="23">
        <v>246318.5</v>
      </c>
      <c r="V138" s="23">
        <v>307599.7</v>
      </c>
      <c r="W138" s="23">
        <v>348228.3</v>
      </c>
      <c r="X138" s="23">
        <v>386163.5</v>
      </c>
      <c r="Y138" s="23">
        <v>297609.1</v>
      </c>
      <c r="Z138" s="23">
        <v>289418.5</v>
      </c>
    </row>
    <row r="139" spans="1:26" ht="12.75">
      <c r="A139" s="326" t="s">
        <v>1793</v>
      </c>
      <c r="B139" s="193"/>
      <c r="C139" s="193"/>
      <c r="E139" s="88"/>
      <c r="F139" s="88"/>
      <c r="G139" s="88"/>
      <c r="H139" s="88"/>
      <c r="I139" s="88"/>
      <c r="J139" s="88"/>
      <c r="K139" s="88"/>
      <c r="L139" s="88"/>
      <c r="M139" s="88"/>
      <c r="N139" s="88"/>
      <c r="O139" s="88"/>
      <c r="P139" s="88"/>
      <c r="Q139" s="88"/>
      <c r="R139" s="88"/>
      <c r="S139" s="88"/>
      <c r="T139" s="48"/>
      <c r="U139" s="116"/>
      <c r="V139" s="48"/>
      <c r="W139" s="48"/>
      <c r="X139" s="48"/>
      <c r="Y139" s="48"/>
      <c r="Z139" s="48"/>
    </row>
    <row r="140" spans="1:26" ht="15.75">
      <c r="A140" s="136" t="s">
        <v>697</v>
      </c>
      <c r="B140" s="193"/>
      <c r="C140" s="193"/>
      <c r="E140" s="317">
        <v>100</v>
      </c>
      <c r="F140" s="317">
        <v>100</v>
      </c>
      <c r="G140" s="317">
        <v>100</v>
      </c>
      <c r="H140" s="317">
        <v>100</v>
      </c>
      <c r="I140" s="317">
        <v>100</v>
      </c>
      <c r="J140" s="317">
        <v>100</v>
      </c>
      <c r="K140" s="317">
        <v>100</v>
      </c>
      <c r="L140" s="317">
        <v>100</v>
      </c>
      <c r="M140" s="317">
        <v>100</v>
      </c>
      <c r="N140" s="317">
        <v>100</v>
      </c>
      <c r="O140" s="317">
        <v>100</v>
      </c>
      <c r="P140" s="317">
        <v>100</v>
      </c>
      <c r="Q140" s="317">
        <v>100</v>
      </c>
      <c r="R140" s="317">
        <v>100</v>
      </c>
      <c r="S140" s="311">
        <v>100</v>
      </c>
      <c r="T140" s="11">
        <v>100</v>
      </c>
      <c r="U140" s="11">
        <v>100</v>
      </c>
      <c r="V140" s="11">
        <v>100</v>
      </c>
      <c r="W140" s="11">
        <v>100</v>
      </c>
      <c r="X140" s="11">
        <v>100</v>
      </c>
      <c r="Y140" s="93">
        <v>100</v>
      </c>
      <c r="Z140" s="93">
        <v>100</v>
      </c>
    </row>
    <row r="141" spans="1:26" ht="12.75">
      <c r="A141" s="319" t="s">
        <v>698</v>
      </c>
      <c r="B141" s="193"/>
      <c r="C141" s="193"/>
      <c r="E141" s="331"/>
      <c r="F141" s="331"/>
      <c r="G141" s="331"/>
      <c r="H141" s="331"/>
      <c r="I141" s="331"/>
      <c r="J141" s="331"/>
      <c r="K141" s="331"/>
      <c r="L141" s="331"/>
      <c r="M141" s="331"/>
      <c r="N141" s="331"/>
      <c r="O141" s="331"/>
      <c r="P141" s="331"/>
      <c r="Q141" s="331"/>
      <c r="R141" s="331"/>
      <c r="S141" s="332"/>
      <c r="T141" s="239"/>
      <c r="U141" s="158"/>
      <c r="V141" s="48"/>
      <c r="W141" s="48"/>
      <c r="X141" s="48"/>
      <c r="Y141" s="48"/>
      <c r="Z141" s="48"/>
    </row>
    <row r="142" spans="1:26" ht="12.75">
      <c r="A142" s="223" t="s">
        <v>950</v>
      </c>
      <c r="B142" s="193"/>
      <c r="C142" s="193"/>
      <c r="E142" s="88">
        <v>5.2</v>
      </c>
      <c r="F142" s="88">
        <v>3.7</v>
      </c>
      <c r="G142" s="88">
        <v>3.1</v>
      </c>
      <c r="H142" s="88">
        <v>2.7</v>
      </c>
      <c r="I142" s="88">
        <v>3.2</v>
      </c>
      <c r="J142" s="88">
        <v>3.3</v>
      </c>
      <c r="K142" s="88">
        <v>3</v>
      </c>
      <c r="L142" s="88">
        <v>4</v>
      </c>
      <c r="M142" s="88">
        <v>4.6</v>
      </c>
      <c r="N142" s="88">
        <v>4.1</v>
      </c>
      <c r="O142" s="88">
        <v>4.1</v>
      </c>
      <c r="P142" s="88">
        <v>3.9</v>
      </c>
      <c r="Q142" s="88">
        <v>4.8</v>
      </c>
      <c r="R142" s="88">
        <v>5</v>
      </c>
      <c r="S142" s="290">
        <v>4.6</v>
      </c>
      <c r="T142" s="23">
        <v>4.1</v>
      </c>
      <c r="U142" s="11">
        <v>3.3</v>
      </c>
      <c r="V142" s="23">
        <v>4.1</v>
      </c>
      <c r="W142" s="23">
        <v>3.8</v>
      </c>
      <c r="X142" s="23">
        <v>3.8</v>
      </c>
      <c r="Y142" s="23">
        <v>3.7</v>
      </c>
      <c r="Z142" s="23">
        <v>3.7</v>
      </c>
    </row>
    <row r="143" spans="1:26" ht="12.75">
      <c r="A143" s="223" t="s">
        <v>699</v>
      </c>
      <c r="B143" s="193"/>
      <c r="C143" s="193"/>
      <c r="E143" s="88">
        <v>0.3</v>
      </c>
      <c r="F143" s="88">
        <v>0.2</v>
      </c>
      <c r="G143" s="88">
        <v>0.2</v>
      </c>
      <c r="H143" s="88">
        <v>0.2</v>
      </c>
      <c r="I143" s="88">
        <v>0.1</v>
      </c>
      <c r="J143" s="88">
        <v>0.2</v>
      </c>
      <c r="K143" s="88">
        <v>0.2</v>
      </c>
      <c r="L143" s="88">
        <v>0.2</v>
      </c>
      <c r="M143" s="88">
        <v>0.2</v>
      </c>
      <c r="N143" s="88">
        <v>0.1</v>
      </c>
      <c r="O143" s="88">
        <v>0.1</v>
      </c>
      <c r="P143" s="88">
        <v>0.1</v>
      </c>
      <c r="Q143" s="88">
        <v>0.1</v>
      </c>
      <c r="R143" s="88">
        <v>0.1</v>
      </c>
      <c r="S143" s="290">
        <v>0.05</v>
      </c>
      <c r="T143" s="23">
        <v>0.06</v>
      </c>
      <c r="U143" s="11">
        <v>0.1</v>
      </c>
      <c r="V143" s="23">
        <v>0.1</v>
      </c>
      <c r="W143" s="23">
        <v>0.1</v>
      </c>
      <c r="X143" s="23">
        <v>0.1</v>
      </c>
      <c r="Y143" s="23">
        <v>0.1</v>
      </c>
      <c r="Z143" s="23">
        <v>0.1</v>
      </c>
    </row>
    <row r="144" spans="1:26" ht="12.75">
      <c r="A144" s="223" t="s">
        <v>432</v>
      </c>
      <c r="B144" s="193"/>
      <c r="C144" s="193"/>
      <c r="E144" s="88">
        <v>12.8</v>
      </c>
      <c r="F144" s="88">
        <v>14.2</v>
      </c>
      <c r="G144" s="88">
        <v>15.1</v>
      </c>
      <c r="H144" s="88">
        <v>15.6</v>
      </c>
      <c r="I144" s="88">
        <v>12.1</v>
      </c>
      <c r="J144" s="88">
        <v>14.5</v>
      </c>
      <c r="K144" s="88">
        <v>18.1</v>
      </c>
      <c r="L144" s="88">
        <v>19</v>
      </c>
      <c r="M144" s="88">
        <v>16.9</v>
      </c>
      <c r="N144" s="88">
        <v>15.9</v>
      </c>
      <c r="O144" s="88">
        <v>15.4</v>
      </c>
      <c r="P144" s="88">
        <v>13.9</v>
      </c>
      <c r="Q144" s="88">
        <v>14.6</v>
      </c>
      <c r="R144" s="88">
        <v>13.8</v>
      </c>
      <c r="S144" s="290">
        <v>13.4</v>
      </c>
      <c r="T144" s="23">
        <v>13.9</v>
      </c>
      <c r="U144" s="11">
        <v>13.8</v>
      </c>
      <c r="V144" s="23">
        <v>13.9</v>
      </c>
      <c r="W144" s="23">
        <v>14.8</v>
      </c>
      <c r="X144" s="23">
        <v>14.9</v>
      </c>
      <c r="Y144" s="23">
        <v>15.5</v>
      </c>
      <c r="Z144" s="23">
        <v>18.5</v>
      </c>
    </row>
    <row r="145" spans="1:26" ht="12.75">
      <c r="A145" s="325" t="s">
        <v>238</v>
      </c>
      <c r="B145" s="193"/>
      <c r="C145" s="193"/>
      <c r="D145" s="88"/>
      <c r="E145" s="88"/>
      <c r="F145" s="88"/>
      <c r="G145" s="88"/>
      <c r="H145" s="88"/>
      <c r="I145" s="88"/>
      <c r="J145" s="88"/>
      <c r="K145" s="88"/>
      <c r="L145" s="88"/>
      <c r="M145" s="88"/>
      <c r="N145" s="88"/>
      <c r="O145" s="88"/>
      <c r="P145" s="88"/>
      <c r="Q145" s="88"/>
      <c r="R145" s="88"/>
      <c r="S145" s="116"/>
      <c r="T145" s="11"/>
      <c r="U145" s="11"/>
      <c r="V145" s="116"/>
      <c r="W145" s="48"/>
      <c r="X145" s="23"/>
      <c r="Y145" s="23"/>
      <c r="Z145" s="48"/>
    </row>
    <row r="146" spans="1:26" ht="12.75">
      <c r="A146" s="326" t="s">
        <v>700</v>
      </c>
      <c r="B146" s="193"/>
      <c r="C146" s="193"/>
      <c r="E146" s="290">
        <v>11.7</v>
      </c>
      <c r="F146" s="290">
        <v>13</v>
      </c>
      <c r="G146" s="290">
        <v>14</v>
      </c>
      <c r="H146" s="290">
        <v>14.5</v>
      </c>
      <c r="I146" s="290">
        <v>11</v>
      </c>
      <c r="J146" s="290">
        <v>13.2</v>
      </c>
      <c r="K146" s="290">
        <v>16.7</v>
      </c>
      <c r="L146" s="290">
        <v>17.5</v>
      </c>
      <c r="M146" s="88">
        <v>15.5</v>
      </c>
      <c r="N146" s="88">
        <v>14.4</v>
      </c>
      <c r="O146" s="88">
        <v>14</v>
      </c>
      <c r="P146" s="88">
        <v>12.4</v>
      </c>
      <c r="Q146" s="88">
        <v>13.3</v>
      </c>
      <c r="R146" s="88">
        <v>12.5</v>
      </c>
      <c r="S146" s="290">
        <v>12.2</v>
      </c>
      <c r="T146" s="11">
        <v>12.8</v>
      </c>
      <c r="U146" s="11">
        <v>12.7</v>
      </c>
      <c r="V146" s="290">
        <v>12.6</v>
      </c>
      <c r="W146" s="23">
        <v>13.1</v>
      </c>
      <c r="X146" s="23">
        <v>13.3</v>
      </c>
      <c r="Y146" s="23">
        <v>14.1</v>
      </c>
      <c r="Z146" s="23">
        <v>16.9</v>
      </c>
    </row>
    <row r="147" spans="1:26" ht="25.5">
      <c r="A147" s="326" t="s">
        <v>701</v>
      </c>
      <c r="B147" s="193"/>
      <c r="C147" s="193"/>
      <c r="E147" s="88">
        <v>1.1</v>
      </c>
      <c r="F147" s="88">
        <v>1.2</v>
      </c>
      <c r="G147" s="88">
        <v>1</v>
      </c>
      <c r="H147" s="88">
        <v>1.1</v>
      </c>
      <c r="I147" s="88">
        <v>1</v>
      </c>
      <c r="J147" s="88">
        <v>1.3</v>
      </c>
      <c r="K147" s="88">
        <v>1.4</v>
      </c>
      <c r="L147" s="88">
        <v>1.5</v>
      </c>
      <c r="M147" s="88">
        <v>1.4</v>
      </c>
      <c r="N147" s="88">
        <v>1.5</v>
      </c>
      <c r="O147" s="88">
        <v>1.4</v>
      </c>
      <c r="P147" s="88">
        <v>1.5</v>
      </c>
      <c r="Q147" s="88">
        <v>1.3</v>
      </c>
      <c r="R147" s="88">
        <v>1.3</v>
      </c>
      <c r="S147" s="290">
        <v>1.2</v>
      </c>
      <c r="T147" s="11">
        <v>1.1</v>
      </c>
      <c r="U147" s="11">
        <v>1.1</v>
      </c>
      <c r="V147" s="290">
        <v>1.3</v>
      </c>
      <c r="W147" s="23">
        <v>1.7</v>
      </c>
      <c r="X147" s="23">
        <v>1.6</v>
      </c>
      <c r="Y147" s="23">
        <v>1.4</v>
      </c>
      <c r="Z147" s="23">
        <v>1.6</v>
      </c>
    </row>
    <row r="148" spans="1:26" ht="12.75">
      <c r="A148" s="223" t="s">
        <v>433</v>
      </c>
      <c r="B148" s="193"/>
      <c r="C148" s="193"/>
      <c r="E148" s="88">
        <v>14.5</v>
      </c>
      <c r="F148" s="88">
        <v>14.8</v>
      </c>
      <c r="G148" s="88">
        <v>14.2</v>
      </c>
      <c r="H148" s="88">
        <v>13.6</v>
      </c>
      <c r="I148" s="88">
        <v>14.9</v>
      </c>
      <c r="J148" s="88">
        <v>18.1</v>
      </c>
      <c r="K148" s="88">
        <v>16.3</v>
      </c>
      <c r="L148" s="88">
        <v>15.9</v>
      </c>
      <c r="M148" s="88">
        <v>15.9</v>
      </c>
      <c r="N148" s="88">
        <v>15.6</v>
      </c>
      <c r="O148" s="88">
        <v>16.4</v>
      </c>
      <c r="P148" s="88">
        <v>16.4</v>
      </c>
      <c r="Q148" s="88">
        <v>15.6</v>
      </c>
      <c r="R148" s="88">
        <v>14.7</v>
      </c>
      <c r="S148" s="290">
        <v>14.9</v>
      </c>
      <c r="T148" s="11">
        <v>14.2</v>
      </c>
      <c r="U148" s="11">
        <v>13.2</v>
      </c>
      <c r="V148" s="290">
        <v>12.9</v>
      </c>
      <c r="W148" s="23">
        <v>13.4</v>
      </c>
      <c r="X148" s="23">
        <v>14.4</v>
      </c>
      <c r="Y148" s="23">
        <v>15.1</v>
      </c>
      <c r="Z148" s="23">
        <v>15.7</v>
      </c>
    </row>
    <row r="149" spans="1:26" ht="12.75">
      <c r="A149" s="325" t="s">
        <v>238</v>
      </c>
      <c r="B149" s="193"/>
      <c r="C149" s="193"/>
      <c r="E149" s="88"/>
      <c r="F149" s="88"/>
      <c r="G149" s="88"/>
      <c r="H149" s="88"/>
      <c r="I149" s="88"/>
      <c r="J149" s="88"/>
      <c r="K149" s="88"/>
      <c r="L149" s="88"/>
      <c r="M149" s="88"/>
      <c r="N149" s="88"/>
      <c r="O149" s="88"/>
      <c r="P149" s="88"/>
      <c r="Q149" s="88"/>
      <c r="R149" s="88"/>
      <c r="S149" s="88"/>
      <c r="T149" s="11"/>
      <c r="U149" s="158"/>
      <c r="V149" s="48"/>
      <c r="W149" s="48"/>
      <c r="X149" s="23"/>
      <c r="Y149" s="23"/>
      <c r="Z149" s="48"/>
    </row>
    <row r="150" spans="1:26" ht="25.5">
      <c r="A150" s="326" t="s">
        <v>702</v>
      </c>
      <c r="B150" s="193"/>
      <c r="C150" s="193"/>
      <c r="E150" s="88">
        <v>2.7</v>
      </c>
      <c r="F150" s="88">
        <v>2.9</v>
      </c>
      <c r="G150" s="88">
        <v>2.9</v>
      </c>
      <c r="H150" s="88">
        <v>3.2</v>
      </c>
      <c r="I150" s="88">
        <v>4.2</v>
      </c>
      <c r="J150" s="88">
        <v>5.9</v>
      </c>
      <c r="K150" s="88">
        <v>3.8</v>
      </c>
      <c r="L150" s="88">
        <v>3.4</v>
      </c>
      <c r="M150" s="88">
        <v>3.8</v>
      </c>
      <c r="N150" s="88">
        <v>3.8</v>
      </c>
      <c r="O150" s="88">
        <v>3.3</v>
      </c>
      <c r="P150" s="88">
        <v>3.1</v>
      </c>
      <c r="Q150" s="88">
        <v>2.7</v>
      </c>
      <c r="R150" s="88">
        <v>2.5</v>
      </c>
      <c r="S150" s="290">
        <v>2.2</v>
      </c>
      <c r="T150" s="23">
        <v>2</v>
      </c>
      <c r="U150" s="11">
        <v>1.9</v>
      </c>
      <c r="V150" s="290">
        <v>1.7</v>
      </c>
      <c r="W150" s="23">
        <v>1.7</v>
      </c>
      <c r="X150" s="23">
        <v>1.7</v>
      </c>
      <c r="Y150" s="23">
        <v>1.8</v>
      </c>
      <c r="Z150" s="23">
        <v>1.9</v>
      </c>
    </row>
    <row r="151" spans="1:26" ht="12.75">
      <c r="A151" s="326" t="s">
        <v>703</v>
      </c>
      <c r="B151" s="193"/>
      <c r="C151" s="193"/>
      <c r="E151" s="88">
        <v>0.4</v>
      </c>
      <c r="F151" s="88">
        <v>0.3</v>
      </c>
      <c r="G151" s="88">
        <v>0.2</v>
      </c>
      <c r="H151" s="88">
        <v>0.2</v>
      </c>
      <c r="I151" s="88">
        <v>0.2</v>
      </c>
      <c r="J151" s="88">
        <v>0.3</v>
      </c>
      <c r="K151" s="88">
        <v>0.2</v>
      </c>
      <c r="L151" s="88">
        <v>0.2</v>
      </c>
      <c r="M151" s="88">
        <v>0.2</v>
      </c>
      <c r="N151" s="88">
        <v>0.1</v>
      </c>
      <c r="O151" s="88">
        <v>0.1</v>
      </c>
      <c r="P151" s="88">
        <v>0.1</v>
      </c>
      <c r="Q151" s="88">
        <v>0.1</v>
      </c>
      <c r="R151" s="88">
        <v>0.1</v>
      </c>
      <c r="S151" s="290">
        <v>0.1</v>
      </c>
      <c r="T151" s="11">
        <v>0.1</v>
      </c>
      <c r="U151" s="11">
        <v>0.1</v>
      </c>
      <c r="V151" s="290">
        <v>0.1</v>
      </c>
      <c r="W151" s="23">
        <v>0.1</v>
      </c>
      <c r="X151" s="23">
        <v>0.1</v>
      </c>
      <c r="Y151" s="23">
        <v>0.2</v>
      </c>
      <c r="Z151" s="23">
        <v>0.1</v>
      </c>
    </row>
    <row r="152" spans="1:26" ht="12.75">
      <c r="A152" s="326" t="s">
        <v>704</v>
      </c>
      <c r="B152" s="193"/>
      <c r="C152" s="193"/>
      <c r="E152" s="333">
        <v>0.05</v>
      </c>
      <c r="F152" s="333">
        <v>0.03</v>
      </c>
      <c r="G152" s="333">
        <v>0.03</v>
      </c>
      <c r="H152" s="333">
        <v>0.03</v>
      </c>
      <c r="I152" s="333">
        <v>0.03</v>
      </c>
      <c r="J152" s="333">
        <v>0.03</v>
      </c>
      <c r="K152" s="333">
        <v>0.02</v>
      </c>
      <c r="L152" s="333">
        <v>0.02</v>
      </c>
      <c r="M152" s="333">
        <v>0.03</v>
      </c>
      <c r="N152" s="333">
        <v>0.03</v>
      </c>
      <c r="O152" s="333">
        <v>0.04</v>
      </c>
      <c r="P152" s="333">
        <v>0.03</v>
      </c>
      <c r="Q152" s="333">
        <v>0.05</v>
      </c>
      <c r="R152" s="333">
        <v>0.04</v>
      </c>
      <c r="S152" s="324">
        <v>0.03</v>
      </c>
      <c r="T152" s="11">
        <v>0.02</v>
      </c>
      <c r="U152" s="11">
        <v>0.05</v>
      </c>
      <c r="V152" s="290">
        <v>0.1</v>
      </c>
      <c r="W152" s="242">
        <v>0.04</v>
      </c>
      <c r="X152" s="242">
        <v>0.04</v>
      </c>
      <c r="Y152" s="23">
        <v>0.1</v>
      </c>
      <c r="Z152" s="242">
        <v>0.04</v>
      </c>
    </row>
    <row r="153" spans="1:26" ht="12.75">
      <c r="A153" s="326" t="s">
        <v>705</v>
      </c>
      <c r="B153" s="193"/>
      <c r="C153" s="193"/>
      <c r="E153" s="88">
        <v>0.4</v>
      </c>
      <c r="F153" s="88">
        <v>0.5</v>
      </c>
      <c r="G153" s="88">
        <v>0.4</v>
      </c>
      <c r="H153" s="88">
        <v>0.3</v>
      </c>
      <c r="I153" s="88">
        <v>0.4</v>
      </c>
      <c r="J153" s="88">
        <v>0.6</v>
      </c>
      <c r="K153" s="88">
        <v>0.6</v>
      </c>
      <c r="L153" s="88">
        <v>0.4</v>
      </c>
      <c r="M153" s="88">
        <v>0.5</v>
      </c>
      <c r="N153" s="88">
        <v>0.6</v>
      </c>
      <c r="O153" s="88">
        <v>0.6</v>
      </c>
      <c r="P153" s="88">
        <v>0.6</v>
      </c>
      <c r="Q153" s="88">
        <v>0.4</v>
      </c>
      <c r="R153" s="88">
        <v>0.4</v>
      </c>
      <c r="S153" s="290">
        <v>0.5</v>
      </c>
      <c r="T153" s="11">
        <v>0.4</v>
      </c>
      <c r="U153" s="11">
        <v>0.3</v>
      </c>
      <c r="V153" s="290">
        <v>0.5</v>
      </c>
      <c r="W153" s="23">
        <v>0.4</v>
      </c>
      <c r="X153" s="23">
        <v>0.4</v>
      </c>
      <c r="Y153" s="23">
        <v>0.4</v>
      </c>
      <c r="Z153" s="23">
        <v>0.4</v>
      </c>
    </row>
    <row r="154" spans="1:26" ht="25.5">
      <c r="A154" s="326" t="s">
        <v>918</v>
      </c>
      <c r="B154" s="193"/>
      <c r="C154" s="193"/>
      <c r="E154" s="88">
        <v>0.5</v>
      </c>
      <c r="F154" s="88">
        <v>0.6</v>
      </c>
      <c r="G154" s="88">
        <v>0.5</v>
      </c>
      <c r="H154" s="88">
        <v>0.4</v>
      </c>
      <c r="I154" s="88">
        <v>0.5</v>
      </c>
      <c r="J154" s="88">
        <v>0.8</v>
      </c>
      <c r="K154" s="88">
        <v>0.8</v>
      </c>
      <c r="L154" s="88">
        <v>0.6</v>
      </c>
      <c r="M154" s="88">
        <v>0.8</v>
      </c>
      <c r="N154" s="88">
        <v>0.8</v>
      </c>
      <c r="O154" s="88">
        <v>0.8</v>
      </c>
      <c r="P154" s="88">
        <v>0.7</v>
      </c>
      <c r="Q154" s="88">
        <v>0.7</v>
      </c>
      <c r="R154" s="88">
        <v>0.6</v>
      </c>
      <c r="S154" s="290">
        <v>0.6</v>
      </c>
      <c r="T154" s="11">
        <v>0.4</v>
      </c>
      <c r="U154" s="11">
        <v>0.5</v>
      </c>
      <c r="V154" s="290">
        <v>0.5</v>
      </c>
      <c r="W154" s="23">
        <v>0.5</v>
      </c>
      <c r="X154" s="23">
        <v>0.4</v>
      </c>
      <c r="Y154" s="23">
        <v>0.4</v>
      </c>
      <c r="Z154" s="23">
        <v>0.4</v>
      </c>
    </row>
    <row r="155" spans="1:26" ht="12.75">
      <c r="A155" s="326" t="s">
        <v>919</v>
      </c>
      <c r="B155" s="193"/>
      <c r="C155" s="193"/>
      <c r="E155" s="88">
        <v>1.4</v>
      </c>
      <c r="F155" s="88">
        <v>1.5</v>
      </c>
      <c r="G155" s="88">
        <v>1.4</v>
      </c>
      <c r="H155" s="88">
        <v>1</v>
      </c>
      <c r="I155" s="88">
        <v>1.2</v>
      </c>
      <c r="J155" s="88">
        <v>0.9</v>
      </c>
      <c r="K155" s="88">
        <v>1.9</v>
      </c>
      <c r="L155" s="88">
        <v>1.8</v>
      </c>
      <c r="M155" s="88">
        <v>1.8</v>
      </c>
      <c r="N155" s="88">
        <v>1.5</v>
      </c>
      <c r="O155" s="88">
        <v>1.4</v>
      </c>
      <c r="P155" s="88">
        <v>1.4</v>
      </c>
      <c r="Q155" s="88">
        <v>1.4</v>
      </c>
      <c r="R155" s="88">
        <v>1.3</v>
      </c>
      <c r="S155" s="290">
        <v>1.4</v>
      </c>
      <c r="T155" s="11">
        <v>2.1</v>
      </c>
      <c r="U155" s="11">
        <v>2.2</v>
      </c>
      <c r="V155" s="290">
        <v>2.2</v>
      </c>
      <c r="W155" s="23">
        <v>2.5</v>
      </c>
      <c r="X155" s="23">
        <v>3.3</v>
      </c>
      <c r="Y155" s="23">
        <v>3.5</v>
      </c>
      <c r="Z155" s="23">
        <v>3.5</v>
      </c>
    </row>
    <row r="156" spans="1:26" ht="12.75">
      <c r="A156" s="326" t="s">
        <v>706</v>
      </c>
      <c r="B156" s="193"/>
      <c r="C156" s="193"/>
      <c r="E156" s="88">
        <v>1.3</v>
      </c>
      <c r="F156" s="88">
        <v>1.4</v>
      </c>
      <c r="G156" s="88">
        <v>1.4</v>
      </c>
      <c r="H156" s="88">
        <v>1.4</v>
      </c>
      <c r="I156" s="88">
        <v>1.4</v>
      </c>
      <c r="J156" s="88">
        <v>1.4</v>
      </c>
      <c r="K156" s="88">
        <v>1.4</v>
      </c>
      <c r="L156" s="88">
        <v>1.5</v>
      </c>
      <c r="M156" s="88">
        <v>1.4</v>
      </c>
      <c r="N156" s="88">
        <v>1.4</v>
      </c>
      <c r="O156" s="88">
        <v>1.3</v>
      </c>
      <c r="P156" s="88">
        <v>1.6</v>
      </c>
      <c r="Q156" s="88">
        <v>1.7</v>
      </c>
      <c r="R156" s="88">
        <v>1.6</v>
      </c>
      <c r="S156" s="290">
        <v>1.5</v>
      </c>
      <c r="T156" s="11">
        <v>1.3</v>
      </c>
      <c r="U156" s="11">
        <v>1.2</v>
      </c>
      <c r="V156" s="290">
        <v>1.5</v>
      </c>
      <c r="W156" s="23">
        <v>1.7</v>
      </c>
      <c r="X156" s="23">
        <v>1.8</v>
      </c>
      <c r="Y156" s="23">
        <v>1.9</v>
      </c>
      <c r="Z156" s="23">
        <v>2.5</v>
      </c>
    </row>
    <row r="157" spans="1:26" ht="12.75">
      <c r="A157" s="326" t="s">
        <v>921</v>
      </c>
      <c r="B157" s="193"/>
      <c r="C157" s="193"/>
      <c r="E157" s="88">
        <v>0.3</v>
      </c>
      <c r="F157" s="88">
        <v>0.3</v>
      </c>
      <c r="G157" s="88">
        <v>0.3</v>
      </c>
      <c r="H157" s="88">
        <v>0.3</v>
      </c>
      <c r="I157" s="88">
        <v>0.3</v>
      </c>
      <c r="J157" s="88">
        <v>0.3</v>
      </c>
      <c r="K157" s="88">
        <v>0.3</v>
      </c>
      <c r="L157" s="88">
        <v>0.4</v>
      </c>
      <c r="M157" s="88">
        <v>0.3</v>
      </c>
      <c r="N157" s="88">
        <v>0.4</v>
      </c>
      <c r="O157" s="88">
        <v>0.5</v>
      </c>
      <c r="P157" s="88">
        <v>0.5</v>
      </c>
      <c r="Q157" s="88">
        <v>0.4</v>
      </c>
      <c r="R157" s="88">
        <v>0.5</v>
      </c>
      <c r="S157" s="290">
        <v>0.4</v>
      </c>
      <c r="T157" s="11">
        <v>0.3</v>
      </c>
      <c r="U157" s="11">
        <v>0.3</v>
      </c>
      <c r="V157" s="290">
        <v>0.3</v>
      </c>
      <c r="W157" s="23">
        <v>0.3</v>
      </c>
      <c r="X157" s="23">
        <v>0.3</v>
      </c>
      <c r="Y157" s="23">
        <v>0.3</v>
      </c>
      <c r="Z157" s="23">
        <v>0.4</v>
      </c>
    </row>
    <row r="158" spans="1:26" ht="12.75">
      <c r="A158" s="326" t="s">
        <v>707</v>
      </c>
      <c r="B158" s="193"/>
      <c r="C158" s="193"/>
      <c r="E158" s="88">
        <v>1</v>
      </c>
      <c r="F158" s="88">
        <v>1</v>
      </c>
      <c r="G158" s="88">
        <v>0.8</v>
      </c>
      <c r="H158" s="88">
        <v>0.8</v>
      </c>
      <c r="I158" s="88">
        <v>0.6</v>
      </c>
      <c r="J158" s="88">
        <v>0.8</v>
      </c>
      <c r="K158" s="88">
        <v>0.8</v>
      </c>
      <c r="L158" s="88">
        <v>0.9</v>
      </c>
      <c r="M158" s="88">
        <v>1</v>
      </c>
      <c r="N158" s="88">
        <v>0.9</v>
      </c>
      <c r="O158" s="88">
        <v>1.2</v>
      </c>
      <c r="P158" s="88">
        <v>1.3</v>
      </c>
      <c r="Q158" s="88">
        <v>1.1</v>
      </c>
      <c r="R158" s="88">
        <v>1.4</v>
      </c>
      <c r="S158" s="290">
        <v>1.7</v>
      </c>
      <c r="T158" s="11">
        <v>1.4</v>
      </c>
      <c r="U158" s="11">
        <v>1.3</v>
      </c>
      <c r="V158" s="290">
        <v>1.2</v>
      </c>
      <c r="W158" s="23">
        <v>1.2</v>
      </c>
      <c r="X158" s="23">
        <v>1.1</v>
      </c>
      <c r="Y158" s="23">
        <v>1</v>
      </c>
      <c r="Z158" s="23">
        <v>0.7</v>
      </c>
    </row>
    <row r="159" spans="1:26" ht="25.5">
      <c r="A159" s="327" t="s">
        <v>708</v>
      </c>
      <c r="B159" s="193"/>
      <c r="C159" s="193"/>
      <c r="E159" s="88">
        <v>2.3</v>
      </c>
      <c r="F159" s="88">
        <v>2.6</v>
      </c>
      <c r="G159" s="88">
        <v>2.4</v>
      </c>
      <c r="H159" s="88">
        <v>2.3</v>
      </c>
      <c r="I159" s="88">
        <v>2.5</v>
      </c>
      <c r="J159" s="88">
        <v>3</v>
      </c>
      <c r="K159" s="88">
        <v>3.1</v>
      </c>
      <c r="L159" s="88">
        <v>3.3</v>
      </c>
      <c r="M159" s="88">
        <v>2.7</v>
      </c>
      <c r="N159" s="88">
        <v>2.9</v>
      </c>
      <c r="O159" s="88">
        <v>3.5</v>
      </c>
      <c r="P159" s="88">
        <v>3.8</v>
      </c>
      <c r="Q159" s="88">
        <v>3.7</v>
      </c>
      <c r="R159" s="88">
        <v>3.1</v>
      </c>
      <c r="S159" s="290">
        <v>3.3</v>
      </c>
      <c r="T159" s="23">
        <v>3</v>
      </c>
      <c r="U159" s="11">
        <v>2.3</v>
      </c>
      <c r="V159" s="290">
        <v>2.2</v>
      </c>
      <c r="W159" s="23">
        <v>2.1</v>
      </c>
      <c r="X159" s="23">
        <v>1.9</v>
      </c>
      <c r="Y159" s="23">
        <v>1.8</v>
      </c>
      <c r="Z159" s="23">
        <v>2</v>
      </c>
    </row>
    <row r="160" spans="1:26" ht="12.75">
      <c r="A160" s="325" t="s">
        <v>709</v>
      </c>
      <c r="B160" s="193"/>
      <c r="C160" s="193"/>
      <c r="E160" s="88">
        <v>2.2</v>
      </c>
      <c r="F160" s="88">
        <v>2.5</v>
      </c>
      <c r="G160" s="88">
        <v>2.2</v>
      </c>
      <c r="H160" s="88">
        <v>2.1</v>
      </c>
      <c r="I160" s="88">
        <v>2.3</v>
      </c>
      <c r="J160" s="88">
        <v>2.7</v>
      </c>
      <c r="K160" s="88">
        <v>2.8</v>
      </c>
      <c r="L160" s="88">
        <v>2.9</v>
      </c>
      <c r="M160" s="88">
        <v>2.4</v>
      </c>
      <c r="N160" s="88">
        <v>2.5</v>
      </c>
      <c r="O160" s="88">
        <v>3.2</v>
      </c>
      <c r="P160" s="88">
        <v>3.4</v>
      </c>
      <c r="Q160" s="88">
        <v>3.4</v>
      </c>
      <c r="R160" s="88">
        <v>2.7</v>
      </c>
      <c r="S160" s="290">
        <v>3</v>
      </c>
      <c r="T160" s="11">
        <v>2.7</v>
      </c>
      <c r="U160" s="23">
        <v>2</v>
      </c>
      <c r="V160" s="290">
        <v>1.9</v>
      </c>
      <c r="W160" s="23">
        <v>1.8</v>
      </c>
      <c r="X160" s="23">
        <v>1.6</v>
      </c>
      <c r="Y160" s="23">
        <v>1.5</v>
      </c>
      <c r="Z160" s="23">
        <v>1.7</v>
      </c>
    </row>
    <row r="161" spans="1:26" ht="15.75">
      <c r="A161" s="327" t="s">
        <v>710</v>
      </c>
      <c r="B161" s="193"/>
      <c r="C161" s="193"/>
      <c r="E161" s="88">
        <v>0.7</v>
      </c>
      <c r="F161" s="88">
        <v>0.7</v>
      </c>
      <c r="G161" s="88">
        <v>0.8</v>
      </c>
      <c r="H161" s="88">
        <v>0.7</v>
      </c>
      <c r="I161" s="88">
        <v>0.6</v>
      </c>
      <c r="J161" s="88">
        <v>0.8</v>
      </c>
      <c r="K161" s="88">
        <v>0.8</v>
      </c>
      <c r="L161" s="88">
        <v>0.8</v>
      </c>
      <c r="M161" s="88">
        <v>0.7</v>
      </c>
      <c r="N161" s="88">
        <v>0.7</v>
      </c>
      <c r="O161" s="88">
        <v>1</v>
      </c>
      <c r="P161" s="88">
        <v>0.9</v>
      </c>
      <c r="Q161" s="88">
        <v>1</v>
      </c>
      <c r="R161" s="88">
        <v>0.9</v>
      </c>
      <c r="S161" s="290">
        <v>0.9</v>
      </c>
      <c r="T161" s="11">
        <v>0.7</v>
      </c>
      <c r="U161" s="11">
        <v>0.7</v>
      </c>
      <c r="V161" s="290">
        <v>0.5</v>
      </c>
      <c r="W161" s="23">
        <v>0.6</v>
      </c>
      <c r="X161" s="23">
        <v>0.7</v>
      </c>
      <c r="Y161" s="23">
        <v>0.7</v>
      </c>
      <c r="Z161" s="23">
        <v>0.8</v>
      </c>
    </row>
    <row r="162" spans="1:26" ht="27.75" customHeight="1">
      <c r="A162" s="327" t="s">
        <v>711</v>
      </c>
      <c r="B162" s="193"/>
      <c r="C162" s="193"/>
      <c r="E162" s="88">
        <v>0.8</v>
      </c>
      <c r="F162" s="88">
        <v>0.7</v>
      </c>
      <c r="G162" s="88">
        <v>0.6</v>
      </c>
      <c r="H162" s="88">
        <v>0.6</v>
      </c>
      <c r="I162" s="88">
        <v>0.6</v>
      </c>
      <c r="J162" s="88">
        <v>0.7</v>
      </c>
      <c r="K162" s="88">
        <v>0.6</v>
      </c>
      <c r="L162" s="88">
        <v>0.6</v>
      </c>
      <c r="M162" s="88">
        <v>0.6</v>
      </c>
      <c r="N162" s="88">
        <v>0.6</v>
      </c>
      <c r="O162" s="88">
        <v>0.6</v>
      </c>
      <c r="P162" s="88">
        <v>0.5</v>
      </c>
      <c r="Q162" s="88">
        <v>0.5</v>
      </c>
      <c r="R162" s="88">
        <v>0.5</v>
      </c>
      <c r="S162" s="290">
        <v>0.5</v>
      </c>
      <c r="T162" s="11">
        <v>0.4</v>
      </c>
      <c r="U162" s="11">
        <v>0.4</v>
      </c>
      <c r="V162" s="290">
        <v>0.4</v>
      </c>
      <c r="W162" s="23">
        <v>0.5</v>
      </c>
      <c r="X162" s="23">
        <v>0.5</v>
      </c>
      <c r="Y162" s="23">
        <v>0.5</v>
      </c>
      <c r="Z162" s="23">
        <v>0.7</v>
      </c>
    </row>
    <row r="163" spans="1:26" ht="12.75">
      <c r="A163" s="326" t="s">
        <v>927</v>
      </c>
      <c r="B163" s="193"/>
      <c r="C163" s="193"/>
      <c r="E163" s="88">
        <v>2.1</v>
      </c>
      <c r="F163" s="88">
        <v>1.6</v>
      </c>
      <c r="G163" s="88">
        <v>1.9</v>
      </c>
      <c r="H163" s="88">
        <v>1.7</v>
      </c>
      <c r="I163" s="88">
        <v>1.7</v>
      </c>
      <c r="J163" s="88">
        <v>1.8</v>
      </c>
      <c r="K163" s="88">
        <v>1.4</v>
      </c>
      <c r="L163" s="88">
        <v>1.3</v>
      </c>
      <c r="M163" s="88">
        <v>1.4</v>
      </c>
      <c r="N163" s="88">
        <v>1.3</v>
      </c>
      <c r="O163" s="88">
        <v>1.2</v>
      </c>
      <c r="P163" s="88">
        <v>0.9</v>
      </c>
      <c r="Q163" s="88">
        <v>1</v>
      </c>
      <c r="R163" s="88">
        <v>1</v>
      </c>
      <c r="S163" s="290">
        <v>1.1</v>
      </c>
      <c r="T163" s="11">
        <v>1.2</v>
      </c>
      <c r="U163" s="11">
        <v>1.1</v>
      </c>
      <c r="V163" s="290">
        <v>1</v>
      </c>
      <c r="W163" s="23">
        <v>1.1</v>
      </c>
      <c r="X163" s="23">
        <v>1.4</v>
      </c>
      <c r="Y163" s="23">
        <v>1.6</v>
      </c>
      <c r="Z163" s="23">
        <v>1.5</v>
      </c>
    </row>
    <row r="164" spans="1:26" ht="12.75">
      <c r="A164" s="328" t="s">
        <v>334</v>
      </c>
      <c r="B164" s="193"/>
      <c r="C164" s="193"/>
      <c r="E164" s="88"/>
      <c r="F164" s="88"/>
      <c r="G164" s="88"/>
      <c r="H164" s="88"/>
      <c r="I164" s="88"/>
      <c r="J164" s="88"/>
      <c r="K164" s="88"/>
      <c r="L164" s="88"/>
      <c r="M164" s="88"/>
      <c r="N164" s="88"/>
      <c r="O164" s="88"/>
      <c r="P164" s="88"/>
      <c r="Q164" s="88"/>
      <c r="R164" s="88"/>
      <c r="S164" s="88"/>
      <c r="T164" s="48"/>
      <c r="U164" s="7"/>
      <c r="V164" s="48"/>
      <c r="W164" s="48"/>
      <c r="X164" s="23"/>
      <c r="Y164" s="23"/>
      <c r="Z164" s="48"/>
    </row>
    <row r="165" spans="1:26" ht="25.5">
      <c r="A165" s="329" t="s">
        <v>712</v>
      </c>
      <c r="B165" s="193"/>
      <c r="C165" s="193"/>
      <c r="E165" s="290">
        <v>1.4</v>
      </c>
      <c r="F165" s="290">
        <v>1</v>
      </c>
      <c r="G165" s="290">
        <v>1.3</v>
      </c>
      <c r="H165" s="290">
        <v>1.2</v>
      </c>
      <c r="I165" s="290">
        <v>1.2</v>
      </c>
      <c r="J165" s="290">
        <v>1.2</v>
      </c>
      <c r="K165" s="290">
        <v>0.8</v>
      </c>
      <c r="L165" s="290">
        <v>0.7</v>
      </c>
      <c r="M165" s="88">
        <v>0.9</v>
      </c>
      <c r="N165" s="88">
        <v>0.7</v>
      </c>
      <c r="O165" s="88">
        <v>0.7</v>
      </c>
      <c r="P165" s="88">
        <v>0.5</v>
      </c>
      <c r="Q165" s="88">
        <v>0.5</v>
      </c>
      <c r="R165" s="88">
        <v>0.6</v>
      </c>
      <c r="S165" s="290">
        <v>0.7</v>
      </c>
      <c r="T165" s="11">
        <v>0.7</v>
      </c>
      <c r="U165" s="11">
        <v>0.6</v>
      </c>
      <c r="V165" s="290">
        <v>0.5</v>
      </c>
      <c r="W165" s="23">
        <v>0.5</v>
      </c>
      <c r="X165" s="23">
        <v>0.7</v>
      </c>
      <c r="Y165" s="23">
        <v>0.8</v>
      </c>
      <c r="Z165" s="23">
        <v>0.8</v>
      </c>
    </row>
    <row r="166" spans="1:26" ht="25.5">
      <c r="A166" s="329" t="s">
        <v>713</v>
      </c>
      <c r="B166" s="193"/>
      <c r="C166" s="193"/>
      <c r="E166" s="290">
        <v>0.7</v>
      </c>
      <c r="F166" s="290">
        <v>0.6</v>
      </c>
      <c r="G166" s="290">
        <v>0.5</v>
      </c>
      <c r="H166" s="290">
        <v>0.5</v>
      </c>
      <c r="I166" s="290">
        <v>0.5</v>
      </c>
      <c r="J166" s="290">
        <v>0.6</v>
      </c>
      <c r="K166" s="290">
        <v>0.6</v>
      </c>
      <c r="L166" s="290">
        <v>0.6</v>
      </c>
      <c r="M166" s="88">
        <v>0.5</v>
      </c>
      <c r="N166" s="88">
        <v>0.6</v>
      </c>
      <c r="O166" s="88">
        <v>0.5</v>
      </c>
      <c r="P166" s="88">
        <v>0.4</v>
      </c>
      <c r="Q166" s="88">
        <v>0.5</v>
      </c>
      <c r="R166" s="88">
        <v>0.4</v>
      </c>
      <c r="S166" s="290">
        <v>0.4</v>
      </c>
      <c r="T166" s="11">
        <v>0.5</v>
      </c>
      <c r="U166" s="11">
        <v>0.5</v>
      </c>
      <c r="V166" s="290">
        <v>0.5</v>
      </c>
      <c r="W166" s="23">
        <v>0.6</v>
      </c>
      <c r="X166" s="23">
        <v>0.7</v>
      </c>
      <c r="Y166" s="23">
        <v>0.8</v>
      </c>
      <c r="Z166" s="23">
        <v>0.7</v>
      </c>
    </row>
    <row r="167" spans="1:26" ht="12.75">
      <c r="A167" s="223" t="s">
        <v>817</v>
      </c>
      <c r="B167" s="193"/>
      <c r="C167" s="193"/>
      <c r="E167" s="88">
        <v>7.5</v>
      </c>
      <c r="F167" s="88">
        <v>7.6</v>
      </c>
      <c r="G167" s="88">
        <v>8.4</v>
      </c>
      <c r="H167" s="88">
        <v>9.5</v>
      </c>
      <c r="I167" s="88">
        <v>9.2</v>
      </c>
      <c r="J167" s="88">
        <v>6.8</v>
      </c>
      <c r="K167" s="88">
        <v>6</v>
      </c>
      <c r="L167" s="88">
        <v>5.5</v>
      </c>
      <c r="M167" s="88">
        <v>5.8</v>
      </c>
      <c r="N167" s="88">
        <v>6.6</v>
      </c>
      <c r="O167" s="88">
        <v>6.9</v>
      </c>
      <c r="P167" s="88">
        <v>6.8</v>
      </c>
      <c r="Q167" s="88">
        <v>6.3</v>
      </c>
      <c r="R167" s="88">
        <v>6.9</v>
      </c>
      <c r="S167" s="290">
        <v>7</v>
      </c>
      <c r="T167" s="11">
        <v>8.6</v>
      </c>
      <c r="U167" s="23">
        <v>9</v>
      </c>
      <c r="V167" s="290">
        <v>9.2</v>
      </c>
      <c r="W167" s="23">
        <v>9.3</v>
      </c>
      <c r="X167" s="23">
        <v>8.8</v>
      </c>
      <c r="Y167" s="23">
        <v>8.5</v>
      </c>
      <c r="Z167" s="23">
        <v>6.8</v>
      </c>
    </row>
    <row r="168" spans="1:26" ht="12.75">
      <c r="A168" s="223" t="s">
        <v>714</v>
      </c>
      <c r="B168" s="193"/>
      <c r="C168" s="193"/>
      <c r="E168" s="88">
        <v>4.8</v>
      </c>
      <c r="F168" s="88">
        <v>4.5</v>
      </c>
      <c r="G168" s="88">
        <v>5.7</v>
      </c>
      <c r="H168" s="88">
        <v>6.2</v>
      </c>
      <c r="I168" s="88">
        <v>6.9</v>
      </c>
      <c r="J168" s="88">
        <v>6.9</v>
      </c>
      <c r="K168" s="88">
        <v>6.4</v>
      </c>
      <c r="L168" s="88">
        <v>5.2</v>
      </c>
      <c r="M168" s="88">
        <v>5.4</v>
      </c>
      <c r="N168" s="88">
        <v>4.9</v>
      </c>
      <c r="O168" s="88">
        <v>3.5</v>
      </c>
      <c r="P168" s="88">
        <v>3.6</v>
      </c>
      <c r="Q168" s="88">
        <v>3.7</v>
      </c>
      <c r="R168" s="88">
        <v>4</v>
      </c>
      <c r="S168" s="290">
        <v>4.6</v>
      </c>
      <c r="T168" s="11">
        <v>3.6</v>
      </c>
      <c r="U168" s="11">
        <v>3.7</v>
      </c>
      <c r="V168" s="290">
        <v>3.1</v>
      </c>
      <c r="W168" s="23">
        <v>2.8</v>
      </c>
      <c r="X168" s="23">
        <v>3.3</v>
      </c>
      <c r="Y168" s="23">
        <v>3.4</v>
      </c>
      <c r="Z168" s="23">
        <v>3.1</v>
      </c>
    </row>
    <row r="169" spans="1:26" ht="12.75">
      <c r="A169" s="223" t="s">
        <v>715</v>
      </c>
      <c r="B169" s="193"/>
      <c r="C169" s="193"/>
      <c r="E169" s="290">
        <v>1.5</v>
      </c>
      <c r="F169" s="290">
        <v>2</v>
      </c>
      <c r="G169" s="88">
        <v>2.1</v>
      </c>
      <c r="H169" s="88">
        <v>2.1</v>
      </c>
      <c r="I169" s="88">
        <v>2.4</v>
      </c>
      <c r="J169" s="88">
        <v>2.3</v>
      </c>
      <c r="K169" s="88">
        <v>2.7</v>
      </c>
      <c r="L169" s="88">
        <v>2.9</v>
      </c>
      <c r="M169" s="88">
        <v>3.6</v>
      </c>
      <c r="N169" s="88">
        <v>3.5</v>
      </c>
      <c r="O169" s="88">
        <v>3.5</v>
      </c>
      <c r="P169" s="88">
        <v>3.6</v>
      </c>
      <c r="Q169" s="88">
        <v>3.5</v>
      </c>
      <c r="R169" s="88">
        <v>4.3</v>
      </c>
      <c r="S169" s="290">
        <v>3.7</v>
      </c>
      <c r="T169" s="11">
        <v>3.3</v>
      </c>
      <c r="U169" s="11">
        <v>3.7</v>
      </c>
      <c r="V169" s="290">
        <v>3.1</v>
      </c>
      <c r="W169" s="23">
        <v>3.6</v>
      </c>
      <c r="X169" s="23">
        <v>3.9</v>
      </c>
      <c r="Y169" s="23">
        <v>4</v>
      </c>
      <c r="Z169" s="23">
        <v>4.7</v>
      </c>
    </row>
    <row r="170" spans="1:26" ht="25.5">
      <c r="A170" s="325" t="s">
        <v>716</v>
      </c>
      <c r="B170" s="193"/>
      <c r="C170" s="193"/>
      <c r="E170" s="88"/>
      <c r="F170" s="88"/>
      <c r="G170" s="88"/>
      <c r="H170" s="88"/>
      <c r="I170" s="88"/>
      <c r="J170" s="88"/>
      <c r="K170" s="88"/>
      <c r="L170" s="88"/>
      <c r="M170" s="88"/>
      <c r="N170" s="88"/>
      <c r="O170" s="88"/>
      <c r="P170" s="88"/>
      <c r="Q170" s="88"/>
      <c r="R170" s="88"/>
      <c r="S170" s="290"/>
      <c r="T170" s="11"/>
      <c r="U170" s="158"/>
      <c r="W170" s="48"/>
      <c r="X170" s="7"/>
      <c r="Y170" s="48"/>
      <c r="Z170" s="48"/>
    </row>
    <row r="171" spans="1:26" ht="12.75">
      <c r="A171" s="326" t="s">
        <v>238</v>
      </c>
      <c r="B171" s="193"/>
      <c r="C171" s="193"/>
      <c r="E171" s="88">
        <v>0.1</v>
      </c>
      <c r="F171" s="88">
        <v>0.2</v>
      </c>
      <c r="G171" s="88">
        <v>0.2</v>
      </c>
      <c r="H171" s="88">
        <v>0.2</v>
      </c>
      <c r="I171" s="88">
        <v>0.2</v>
      </c>
      <c r="J171" s="88">
        <v>0.2</v>
      </c>
      <c r="K171" s="88">
        <v>0.2</v>
      </c>
      <c r="L171" s="88">
        <v>0.2</v>
      </c>
      <c r="M171" s="88">
        <v>0.3</v>
      </c>
      <c r="N171" s="88">
        <v>0.3</v>
      </c>
      <c r="O171" s="88">
        <v>0.2</v>
      </c>
      <c r="P171" s="88">
        <v>0.4</v>
      </c>
      <c r="Q171" s="88">
        <v>0.4</v>
      </c>
      <c r="R171" s="88">
        <v>0.6</v>
      </c>
      <c r="S171" s="290">
        <v>0.7</v>
      </c>
      <c r="T171" s="11">
        <v>0.5</v>
      </c>
      <c r="U171" s="11">
        <v>0.5</v>
      </c>
      <c r="V171" s="290">
        <v>0.5</v>
      </c>
      <c r="W171" s="23">
        <v>0.6</v>
      </c>
      <c r="X171" s="23">
        <v>0.6</v>
      </c>
      <c r="Y171" s="23">
        <v>0.6</v>
      </c>
      <c r="Z171" s="23">
        <v>0.5</v>
      </c>
    </row>
    <row r="172" spans="1:26" ht="12.75">
      <c r="A172" s="326" t="s">
        <v>717</v>
      </c>
      <c r="B172" s="193"/>
      <c r="C172" s="193"/>
      <c r="E172" s="88">
        <v>1</v>
      </c>
      <c r="F172" s="88">
        <v>1.3</v>
      </c>
      <c r="G172" s="88">
        <v>1.4</v>
      </c>
      <c r="H172" s="88">
        <v>1.4</v>
      </c>
      <c r="I172" s="88">
        <v>1.5</v>
      </c>
      <c r="J172" s="88">
        <v>1.5</v>
      </c>
      <c r="K172" s="88">
        <v>1.8</v>
      </c>
      <c r="L172" s="88">
        <v>1.9</v>
      </c>
      <c r="M172" s="88">
        <v>2.3</v>
      </c>
      <c r="N172" s="88">
        <v>2.2</v>
      </c>
      <c r="O172" s="88">
        <v>2.3</v>
      </c>
      <c r="P172" s="88">
        <v>2.1</v>
      </c>
      <c r="Q172" s="88">
        <v>1.7</v>
      </c>
      <c r="R172" s="88">
        <v>2.2</v>
      </c>
      <c r="S172" s="290">
        <v>1.5</v>
      </c>
      <c r="T172" s="11">
        <v>1.5</v>
      </c>
      <c r="U172" s="11">
        <v>1.6</v>
      </c>
      <c r="V172" s="290">
        <v>1.3</v>
      </c>
      <c r="W172" s="23">
        <v>1.2</v>
      </c>
      <c r="X172" s="23">
        <v>1.3</v>
      </c>
      <c r="Y172" s="23">
        <v>1.3</v>
      </c>
      <c r="Z172" s="23">
        <v>2</v>
      </c>
    </row>
    <row r="173" spans="1:26" ht="12.75">
      <c r="A173" s="326" t="s">
        <v>718</v>
      </c>
      <c r="B173" s="193"/>
      <c r="C173" s="193"/>
      <c r="E173" s="290">
        <v>0.4</v>
      </c>
      <c r="F173" s="290">
        <v>0.5</v>
      </c>
      <c r="G173" s="290">
        <v>0.5</v>
      </c>
      <c r="H173" s="290">
        <v>0.6</v>
      </c>
      <c r="I173" s="290">
        <v>0.7</v>
      </c>
      <c r="J173" s="290">
        <v>0.6</v>
      </c>
      <c r="K173" s="290">
        <v>0.7</v>
      </c>
      <c r="L173" s="290">
        <v>0.8</v>
      </c>
      <c r="M173" s="290">
        <v>1</v>
      </c>
      <c r="N173" s="290">
        <v>1</v>
      </c>
      <c r="O173" s="290">
        <v>1</v>
      </c>
      <c r="P173" s="88">
        <v>1.1</v>
      </c>
      <c r="Q173" s="88">
        <v>1.4</v>
      </c>
      <c r="R173" s="88">
        <v>1.5</v>
      </c>
      <c r="S173" s="290">
        <v>1.5</v>
      </c>
      <c r="T173" s="11">
        <v>1.3</v>
      </c>
      <c r="U173" s="11">
        <v>1.6</v>
      </c>
      <c r="V173" s="290">
        <v>1.3</v>
      </c>
      <c r="W173" s="23">
        <v>1.8</v>
      </c>
      <c r="X173" s="23">
        <v>2</v>
      </c>
      <c r="Y173" s="23">
        <v>2.1</v>
      </c>
      <c r="Z173" s="23">
        <v>2.2</v>
      </c>
    </row>
    <row r="174" spans="1:26" ht="12.75">
      <c r="A174" s="223" t="s">
        <v>719</v>
      </c>
      <c r="B174" s="193"/>
      <c r="C174" s="193"/>
      <c r="E174" s="88">
        <v>0.9</v>
      </c>
      <c r="F174" s="88">
        <v>0.8</v>
      </c>
      <c r="G174" s="88">
        <v>0.7</v>
      </c>
      <c r="H174" s="88">
        <v>0.8</v>
      </c>
      <c r="I174" s="88">
        <v>1</v>
      </c>
      <c r="J174" s="88">
        <v>0.8</v>
      </c>
      <c r="K174" s="88">
        <v>0.8</v>
      </c>
      <c r="L174" s="88">
        <v>0.7</v>
      </c>
      <c r="M174" s="88">
        <v>0.7</v>
      </c>
      <c r="N174" s="88">
        <v>0.4</v>
      </c>
      <c r="O174" s="88">
        <v>0.3</v>
      </c>
      <c r="P174" s="88">
        <v>0.4</v>
      </c>
      <c r="Q174" s="88">
        <v>0.4</v>
      </c>
      <c r="R174" s="88">
        <v>0.5</v>
      </c>
      <c r="S174" s="290">
        <v>0.5</v>
      </c>
      <c r="T174" s="11">
        <v>0.5</v>
      </c>
      <c r="U174" s="11">
        <v>0.5</v>
      </c>
      <c r="V174" s="290">
        <v>0.5</v>
      </c>
      <c r="W174" s="23">
        <v>0.4</v>
      </c>
      <c r="X174" s="23">
        <v>0.7</v>
      </c>
      <c r="Y174" s="23">
        <v>0.8</v>
      </c>
      <c r="Z174" s="23">
        <v>0.3</v>
      </c>
    </row>
    <row r="175" spans="1:26" ht="12.75">
      <c r="A175" s="223" t="s">
        <v>436</v>
      </c>
      <c r="B175" s="193"/>
      <c r="C175" s="193"/>
      <c r="E175" s="290">
        <v>11.3</v>
      </c>
      <c r="F175" s="290">
        <v>12.6</v>
      </c>
      <c r="G175" s="290">
        <v>14.1</v>
      </c>
      <c r="H175" s="290">
        <v>16.1</v>
      </c>
      <c r="I175" s="290">
        <v>14.8</v>
      </c>
      <c r="J175" s="290">
        <v>18.6</v>
      </c>
      <c r="K175" s="88">
        <v>21.2</v>
      </c>
      <c r="L175" s="88">
        <v>22.2</v>
      </c>
      <c r="M175" s="88">
        <v>18.5</v>
      </c>
      <c r="N175" s="88">
        <v>22.3</v>
      </c>
      <c r="O175" s="88">
        <v>22.7</v>
      </c>
      <c r="P175" s="88">
        <v>24.5</v>
      </c>
      <c r="Q175" s="88">
        <v>23.6</v>
      </c>
      <c r="R175" s="88">
        <v>22.2</v>
      </c>
      <c r="S175" s="290">
        <v>23</v>
      </c>
      <c r="T175" s="11">
        <v>26.5</v>
      </c>
      <c r="U175" s="11">
        <v>25.5</v>
      </c>
      <c r="V175" s="290">
        <v>28.2</v>
      </c>
      <c r="W175" s="23">
        <v>26.4</v>
      </c>
      <c r="X175" s="23">
        <v>24.5</v>
      </c>
      <c r="Y175" s="23">
        <v>21.4</v>
      </c>
      <c r="Z175" s="23">
        <v>21.4</v>
      </c>
    </row>
    <row r="176" spans="1:26" ht="12.75">
      <c r="A176" s="326" t="s">
        <v>720</v>
      </c>
      <c r="B176" s="193"/>
      <c r="C176" s="193"/>
      <c r="E176" s="88">
        <v>1</v>
      </c>
      <c r="F176" s="88">
        <v>1.4</v>
      </c>
      <c r="G176" s="88">
        <v>1.9</v>
      </c>
      <c r="H176" s="88">
        <v>2.8</v>
      </c>
      <c r="I176" s="88">
        <v>3.6</v>
      </c>
      <c r="J176" s="88">
        <v>3.3</v>
      </c>
      <c r="K176" s="88">
        <v>2.7</v>
      </c>
      <c r="L176" s="88">
        <v>3</v>
      </c>
      <c r="M176" s="88">
        <v>3.4</v>
      </c>
      <c r="N176" s="88">
        <v>4.8</v>
      </c>
      <c r="O176" s="88">
        <v>5.4</v>
      </c>
      <c r="P176" s="88">
        <v>5.4</v>
      </c>
      <c r="Q176" s="88">
        <v>4.5</v>
      </c>
      <c r="R176" s="88">
        <v>3.7</v>
      </c>
      <c r="S176" s="290">
        <v>3.2</v>
      </c>
      <c r="T176" s="11">
        <v>2.8</v>
      </c>
      <c r="U176" s="11">
        <v>2.9</v>
      </c>
      <c r="V176" s="290">
        <v>2.9</v>
      </c>
      <c r="W176" s="23">
        <v>2.8</v>
      </c>
      <c r="X176" s="23">
        <v>2.3</v>
      </c>
      <c r="Y176" s="23">
        <v>2.5</v>
      </c>
      <c r="Z176" s="23">
        <v>2.5</v>
      </c>
    </row>
    <row r="177" spans="1:26" ht="12.75">
      <c r="A177" s="223" t="s">
        <v>721</v>
      </c>
      <c r="B177" s="193"/>
      <c r="C177" s="193"/>
      <c r="E177" s="88">
        <v>2.5</v>
      </c>
      <c r="F177" s="88">
        <v>2.5</v>
      </c>
      <c r="G177" s="88">
        <v>2.9</v>
      </c>
      <c r="H177" s="88">
        <v>2.7</v>
      </c>
      <c r="I177" s="88">
        <v>3.4</v>
      </c>
      <c r="J177" s="88">
        <v>1.6</v>
      </c>
      <c r="K177" s="88">
        <v>0.8</v>
      </c>
      <c r="L177" s="88">
        <v>0.8</v>
      </c>
      <c r="M177" s="88">
        <v>1</v>
      </c>
      <c r="N177" s="88">
        <v>1.2</v>
      </c>
      <c r="O177" s="88">
        <v>1.4</v>
      </c>
      <c r="P177" s="88">
        <v>1.4</v>
      </c>
      <c r="Q177" s="88">
        <v>1.1</v>
      </c>
      <c r="R177" s="88">
        <v>1.3</v>
      </c>
      <c r="S177" s="290">
        <v>1.1</v>
      </c>
      <c r="T177" s="11">
        <v>1.3</v>
      </c>
      <c r="U177" s="11">
        <v>1.3</v>
      </c>
      <c r="V177" s="290">
        <v>1.4</v>
      </c>
      <c r="W177" s="23">
        <v>1.6</v>
      </c>
      <c r="X177" s="23">
        <v>1.4</v>
      </c>
      <c r="Y177" s="23">
        <v>1.2</v>
      </c>
      <c r="Z177" s="23">
        <v>1.2</v>
      </c>
    </row>
    <row r="178" spans="1:26" ht="14.25" customHeight="1">
      <c r="A178" s="330" t="s">
        <v>941</v>
      </c>
      <c r="B178" s="193"/>
      <c r="C178" s="193"/>
      <c r="E178" s="88">
        <v>26</v>
      </c>
      <c r="F178" s="88">
        <v>25.3</v>
      </c>
      <c r="G178" s="88">
        <v>22.3</v>
      </c>
      <c r="H178" s="88">
        <v>18.9</v>
      </c>
      <c r="I178" s="88">
        <v>18.9</v>
      </c>
      <c r="J178" s="88">
        <v>16.6</v>
      </c>
      <c r="K178" s="88">
        <v>15.2</v>
      </c>
      <c r="L178" s="88">
        <v>14.7</v>
      </c>
      <c r="M178" s="88">
        <v>18.1</v>
      </c>
      <c r="N178" s="290">
        <v>17.7</v>
      </c>
      <c r="O178" s="88">
        <v>17.3</v>
      </c>
      <c r="P178" s="88">
        <v>16.8</v>
      </c>
      <c r="Q178" s="88">
        <v>17</v>
      </c>
      <c r="R178" s="88">
        <v>18.3</v>
      </c>
      <c r="S178" s="290">
        <v>18.4</v>
      </c>
      <c r="T178" s="23">
        <v>15.3</v>
      </c>
      <c r="U178" s="11">
        <v>17.9</v>
      </c>
      <c r="V178" s="290">
        <v>15.1</v>
      </c>
      <c r="W178" s="23">
        <v>15.6</v>
      </c>
      <c r="X178" s="23">
        <v>16.3</v>
      </c>
      <c r="Y178" s="23">
        <v>19.4</v>
      </c>
      <c r="Z178" s="23">
        <v>18</v>
      </c>
    </row>
    <row r="179" spans="1:26" ht="12.75">
      <c r="A179" s="326" t="s">
        <v>722</v>
      </c>
      <c r="B179" s="193"/>
      <c r="C179" s="193"/>
      <c r="E179" s="88">
        <v>0.5</v>
      </c>
      <c r="F179" s="88">
        <v>0.4</v>
      </c>
      <c r="G179" s="88">
        <v>0.3</v>
      </c>
      <c r="H179" s="88">
        <v>0.5</v>
      </c>
      <c r="I179" s="88">
        <v>0.5</v>
      </c>
      <c r="J179" s="88">
        <v>0.5</v>
      </c>
      <c r="K179" s="88">
        <v>0.5</v>
      </c>
      <c r="L179" s="88">
        <v>0.5</v>
      </c>
      <c r="M179" s="88">
        <v>0.7</v>
      </c>
      <c r="N179" s="88">
        <v>0.7</v>
      </c>
      <c r="O179" s="88">
        <v>0.6</v>
      </c>
      <c r="P179" s="88">
        <v>0.5</v>
      </c>
      <c r="Q179" s="88">
        <v>0.5</v>
      </c>
      <c r="R179" s="88">
        <v>0.4</v>
      </c>
      <c r="S179" s="290">
        <v>0.5</v>
      </c>
      <c r="T179" s="11">
        <v>0.7</v>
      </c>
      <c r="U179" s="11">
        <v>0.7</v>
      </c>
      <c r="V179" s="290">
        <v>0.8</v>
      </c>
      <c r="W179" s="23">
        <v>0.7</v>
      </c>
      <c r="X179" s="23">
        <v>1</v>
      </c>
      <c r="Y179" s="23">
        <v>1</v>
      </c>
      <c r="Z179" s="23">
        <v>1.1</v>
      </c>
    </row>
    <row r="180" spans="1:26" ht="25.5">
      <c r="A180" s="330" t="s">
        <v>723</v>
      </c>
      <c r="B180" s="193"/>
      <c r="C180" s="193"/>
      <c r="E180" s="88">
        <v>3</v>
      </c>
      <c r="F180" s="88">
        <v>3.2</v>
      </c>
      <c r="G180" s="88">
        <v>3.5</v>
      </c>
      <c r="H180" s="88">
        <v>3.3</v>
      </c>
      <c r="I180" s="88">
        <v>4.1</v>
      </c>
      <c r="J180" s="88">
        <v>1.9</v>
      </c>
      <c r="K180" s="88">
        <v>1.5</v>
      </c>
      <c r="L180" s="88">
        <v>1.5</v>
      </c>
      <c r="M180" s="88">
        <v>2</v>
      </c>
      <c r="N180" s="88">
        <v>1.6</v>
      </c>
      <c r="O180" s="88">
        <v>1.7</v>
      </c>
      <c r="P180" s="88">
        <v>1.6</v>
      </c>
      <c r="Q180" s="88">
        <v>1.7</v>
      </c>
      <c r="R180" s="88">
        <v>1.7</v>
      </c>
      <c r="S180" s="290">
        <v>1.6</v>
      </c>
      <c r="T180" s="11">
        <v>1.7</v>
      </c>
      <c r="U180" s="11">
        <v>1.4</v>
      </c>
      <c r="V180" s="290">
        <v>1.9</v>
      </c>
      <c r="W180" s="23">
        <v>1.7</v>
      </c>
      <c r="X180" s="23">
        <v>1.7</v>
      </c>
      <c r="Y180" s="23">
        <v>1.7</v>
      </c>
      <c r="Z180" s="23">
        <v>1.6</v>
      </c>
    </row>
    <row r="181" spans="1:26" ht="12.75">
      <c r="A181" s="223" t="s">
        <v>724</v>
      </c>
      <c r="B181" s="193"/>
      <c r="C181" s="193"/>
      <c r="E181" s="290">
        <v>2.2</v>
      </c>
      <c r="F181" s="290">
        <v>1.8</v>
      </c>
      <c r="G181" s="290">
        <v>1.5</v>
      </c>
      <c r="H181" s="290">
        <v>1.5</v>
      </c>
      <c r="I181" s="290">
        <v>1.8</v>
      </c>
      <c r="J181" s="290">
        <v>1.5</v>
      </c>
      <c r="K181" s="290">
        <v>1.3</v>
      </c>
      <c r="L181" s="290">
        <v>1.5</v>
      </c>
      <c r="M181" s="290">
        <v>1.5</v>
      </c>
      <c r="N181" s="290">
        <v>1.5</v>
      </c>
      <c r="O181" s="88">
        <v>1.8</v>
      </c>
      <c r="P181" s="88">
        <v>1.9</v>
      </c>
      <c r="Q181" s="88">
        <v>2.1</v>
      </c>
      <c r="R181" s="88">
        <v>2.2</v>
      </c>
      <c r="S181" s="290">
        <v>1.9</v>
      </c>
      <c r="T181" s="11">
        <v>1.8</v>
      </c>
      <c r="U181" s="11">
        <v>1.8</v>
      </c>
      <c r="V181" s="290">
        <v>1.8</v>
      </c>
      <c r="W181" s="23">
        <v>1.7</v>
      </c>
      <c r="X181" s="23">
        <v>1.7</v>
      </c>
      <c r="Y181" s="23">
        <v>1.7</v>
      </c>
      <c r="Z181" s="23">
        <v>1.6</v>
      </c>
    </row>
    <row r="182" spans="1:26" ht="12.75">
      <c r="A182" s="223" t="s">
        <v>967</v>
      </c>
      <c r="B182" s="193"/>
      <c r="C182" s="193"/>
      <c r="E182" s="88">
        <v>2.6</v>
      </c>
      <c r="F182" s="88">
        <v>2.5</v>
      </c>
      <c r="G182" s="88">
        <v>2.1</v>
      </c>
      <c r="H182" s="88">
        <v>2.4</v>
      </c>
      <c r="I182" s="88">
        <v>2.4</v>
      </c>
      <c r="J182" s="88">
        <v>2.3</v>
      </c>
      <c r="K182" s="88">
        <v>2.6</v>
      </c>
      <c r="L182" s="88">
        <v>2.4</v>
      </c>
      <c r="M182" s="88">
        <v>2</v>
      </c>
      <c r="N182" s="88">
        <v>2</v>
      </c>
      <c r="O182" s="88">
        <v>2.5</v>
      </c>
      <c r="P182" s="88">
        <v>2.6</v>
      </c>
      <c r="Q182" s="88">
        <v>2.7</v>
      </c>
      <c r="R182" s="88">
        <v>2.5</v>
      </c>
      <c r="S182" s="290">
        <v>2.4</v>
      </c>
      <c r="T182" s="11">
        <v>2.3</v>
      </c>
      <c r="U182" s="11">
        <v>2.1</v>
      </c>
      <c r="V182" s="290">
        <v>2</v>
      </c>
      <c r="W182" s="23">
        <v>2</v>
      </c>
      <c r="X182" s="23">
        <v>1.7</v>
      </c>
      <c r="Y182" s="23">
        <v>1.4</v>
      </c>
      <c r="Z182" s="23">
        <v>1.3</v>
      </c>
    </row>
    <row r="183" spans="1:26" ht="25.5">
      <c r="A183" s="223" t="s">
        <v>725</v>
      </c>
      <c r="B183" s="193"/>
      <c r="C183" s="193"/>
      <c r="E183" s="88">
        <v>4.8</v>
      </c>
      <c r="F183" s="88">
        <v>4.3</v>
      </c>
      <c r="G183" s="88">
        <v>4</v>
      </c>
      <c r="H183" s="88">
        <v>4.3</v>
      </c>
      <c r="I183" s="88">
        <v>5</v>
      </c>
      <c r="J183" s="88">
        <v>4.4</v>
      </c>
      <c r="K183" s="88">
        <v>3.9</v>
      </c>
      <c r="L183" s="88">
        <v>3.5</v>
      </c>
      <c r="M183" s="88">
        <v>3.8</v>
      </c>
      <c r="N183" s="88">
        <v>2.6</v>
      </c>
      <c r="O183" s="88">
        <v>2.4</v>
      </c>
      <c r="P183" s="88">
        <v>2.5</v>
      </c>
      <c r="Q183" s="88">
        <v>2.8</v>
      </c>
      <c r="R183" s="88">
        <v>2.5</v>
      </c>
      <c r="S183" s="290">
        <v>2.8</v>
      </c>
      <c r="T183" s="11">
        <v>2.8</v>
      </c>
      <c r="U183" s="11">
        <v>2.7</v>
      </c>
      <c r="V183" s="290">
        <v>2.7</v>
      </c>
      <c r="W183" s="23">
        <v>2.8</v>
      </c>
      <c r="X183" s="23">
        <v>2.8</v>
      </c>
      <c r="Y183" s="23">
        <v>2.1</v>
      </c>
      <c r="Z183" s="23">
        <v>2</v>
      </c>
    </row>
    <row r="184" spans="1:24" ht="27" customHeight="1">
      <c r="A184" s="5" t="s">
        <v>726</v>
      </c>
      <c r="B184" s="193"/>
      <c r="C184" s="193"/>
      <c r="D184" s="88"/>
      <c r="E184" s="88"/>
      <c r="F184" s="88"/>
      <c r="G184" s="88"/>
      <c r="H184" s="88"/>
      <c r="I184" s="88"/>
      <c r="J184" s="88"/>
      <c r="K184" s="88"/>
      <c r="L184" s="88"/>
      <c r="M184" s="88"/>
      <c r="N184" s="88"/>
      <c r="O184" s="88"/>
      <c r="P184" s="88"/>
      <c r="Q184" s="88"/>
      <c r="R184" s="88"/>
      <c r="S184" s="48"/>
      <c r="T184" s="48"/>
      <c r="U184" s="35"/>
      <c r="V184" s="48"/>
      <c r="W184" s="48"/>
      <c r="X184" s="48"/>
    </row>
    <row r="185" spans="1:26" ht="15.75">
      <c r="A185" s="169" t="s">
        <v>727</v>
      </c>
      <c r="B185" s="193"/>
      <c r="C185" s="193"/>
      <c r="D185" s="88"/>
      <c r="E185" s="88"/>
      <c r="F185" s="88"/>
      <c r="G185" s="88"/>
      <c r="H185" s="88"/>
      <c r="I185" s="88"/>
      <c r="J185" s="88"/>
      <c r="K185" s="88"/>
      <c r="L185" s="88"/>
      <c r="M185" s="88"/>
      <c r="N185" s="88"/>
      <c r="P185" s="88">
        <v>110.2</v>
      </c>
      <c r="Q185" s="88">
        <v>117.8</v>
      </c>
      <c r="R185" s="88">
        <v>123.8</v>
      </c>
      <c r="S185" s="290">
        <v>109.5</v>
      </c>
      <c r="T185" s="11">
        <v>86.5</v>
      </c>
      <c r="U185" s="23">
        <v>106.3</v>
      </c>
      <c r="V185" s="290">
        <v>110.8</v>
      </c>
      <c r="W185" s="23">
        <v>106.8</v>
      </c>
      <c r="X185" s="23">
        <v>100.8</v>
      </c>
      <c r="Y185" s="23">
        <v>98.5</v>
      </c>
      <c r="Z185" s="23">
        <v>91.6</v>
      </c>
    </row>
    <row r="186" spans="1:26" ht="12.75">
      <c r="A186" s="319" t="s">
        <v>698</v>
      </c>
      <c r="B186" s="193"/>
      <c r="C186" s="193"/>
      <c r="D186" s="88"/>
      <c r="E186" s="88"/>
      <c r="F186" s="88"/>
      <c r="G186" s="88"/>
      <c r="H186" s="88"/>
      <c r="I186" s="88"/>
      <c r="J186" s="88"/>
      <c r="K186" s="88"/>
      <c r="L186" s="88"/>
      <c r="M186" s="88"/>
      <c r="N186" s="88"/>
      <c r="P186" s="88"/>
      <c r="Q186" s="88"/>
      <c r="R186" s="88"/>
      <c r="S186" s="290"/>
      <c r="T186" s="11"/>
      <c r="U186" s="7"/>
      <c r="V186" s="48"/>
      <c r="W186" s="48"/>
      <c r="X186" s="23"/>
      <c r="Y186" s="23"/>
      <c r="Z186" s="48"/>
    </row>
    <row r="187" spans="1:26" ht="12.75">
      <c r="A187" s="223" t="s">
        <v>950</v>
      </c>
      <c r="B187" s="193"/>
      <c r="C187" s="193"/>
      <c r="D187" s="88"/>
      <c r="E187" s="88"/>
      <c r="F187" s="88"/>
      <c r="G187" s="88"/>
      <c r="H187" s="88"/>
      <c r="I187" s="88"/>
      <c r="J187" s="88"/>
      <c r="K187" s="88"/>
      <c r="L187" s="88"/>
      <c r="M187" s="88"/>
      <c r="N187" s="88"/>
      <c r="P187" s="88">
        <v>109.5</v>
      </c>
      <c r="Q187" s="88">
        <v>143</v>
      </c>
      <c r="R187" s="88">
        <v>132.2</v>
      </c>
      <c r="S187" s="290">
        <v>98.8</v>
      </c>
      <c r="T187" s="11">
        <v>78.1</v>
      </c>
      <c r="U187" s="11">
        <v>89.1</v>
      </c>
      <c r="V187" s="290">
        <v>134.8</v>
      </c>
      <c r="W187" s="23">
        <v>101</v>
      </c>
      <c r="X187" s="23">
        <v>103.9</v>
      </c>
      <c r="Y187" s="23">
        <v>94.7</v>
      </c>
      <c r="Z187" s="23">
        <v>91.2</v>
      </c>
    </row>
    <row r="188" spans="1:26" ht="12.75">
      <c r="A188" s="223" t="s">
        <v>699</v>
      </c>
      <c r="B188" s="193"/>
      <c r="C188" s="193"/>
      <c r="D188" s="88"/>
      <c r="E188" s="88"/>
      <c r="F188" s="88"/>
      <c r="G188" s="88"/>
      <c r="H188" s="88"/>
      <c r="I188" s="88"/>
      <c r="J188" s="88"/>
      <c r="K188" s="88"/>
      <c r="L188" s="88"/>
      <c r="M188" s="88"/>
      <c r="N188" s="88"/>
      <c r="P188" s="88">
        <v>89.4</v>
      </c>
      <c r="Q188" s="88">
        <v>130.9</v>
      </c>
      <c r="R188" s="88">
        <v>95.7</v>
      </c>
      <c r="S188" s="290">
        <v>88.1</v>
      </c>
      <c r="T188" s="11">
        <v>88.1</v>
      </c>
      <c r="U188" s="11">
        <v>108.8</v>
      </c>
      <c r="V188" s="290">
        <v>150.4</v>
      </c>
      <c r="W188" s="18">
        <v>135.9</v>
      </c>
      <c r="X188" s="23">
        <v>114.9</v>
      </c>
      <c r="Y188" s="23">
        <v>103</v>
      </c>
      <c r="Z188" s="23">
        <v>63.8</v>
      </c>
    </row>
    <row r="189" spans="1:26" ht="12.75">
      <c r="A189" s="223" t="s">
        <v>432</v>
      </c>
      <c r="B189" s="193"/>
      <c r="C189" s="193"/>
      <c r="D189" s="88"/>
      <c r="E189" s="88"/>
      <c r="F189" s="88"/>
      <c r="G189" s="88"/>
      <c r="H189" s="88"/>
      <c r="I189" s="88"/>
      <c r="J189" s="88"/>
      <c r="K189" s="88"/>
      <c r="L189" s="88"/>
      <c r="M189" s="88"/>
      <c r="N189" s="88"/>
      <c r="P189" s="88">
        <v>99.7</v>
      </c>
      <c r="Q189" s="88">
        <v>121</v>
      </c>
      <c r="R189" s="88">
        <v>116.1</v>
      </c>
      <c r="S189" s="290">
        <v>106.5</v>
      </c>
      <c r="T189" s="11">
        <v>89.9</v>
      </c>
      <c r="U189" s="11">
        <v>106.6</v>
      </c>
      <c r="V189" s="290">
        <v>110.9</v>
      </c>
      <c r="W189" s="290">
        <v>113.5</v>
      </c>
      <c r="X189" s="23">
        <v>98.5</v>
      </c>
      <c r="Y189" s="23">
        <v>104.6</v>
      </c>
      <c r="Z189" s="23">
        <v>112.5</v>
      </c>
    </row>
    <row r="190" spans="1:26" ht="12.75">
      <c r="A190" s="325" t="s">
        <v>238</v>
      </c>
      <c r="B190" s="193"/>
      <c r="C190" s="193"/>
      <c r="D190" s="88"/>
      <c r="E190" s="88"/>
      <c r="F190" s="88"/>
      <c r="G190" s="88"/>
      <c r="H190" s="88"/>
      <c r="I190" s="88"/>
      <c r="J190" s="88"/>
      <c r="K190" s="88"/>
      <c r="L190" s="88"/>
      <c r="M190" s="88"/>
      <c r="N190" s="88"/>
      <c r="P190" s="88"/>
      <c r="Q190" s="88"/>
      <c r="R190" s="88"/>
      <c r="S190" s="290"/>
      <c r="T190" s="11"/>
      <c r="U190" s="116"/>
      <c r="V190" s="116"/>
      <c r="W190" s="7"/>
      <c r="X190" s="23"/>
      <c r="Y190" s="23"/>
      <c r="Z190" s="48"/>
    </row>
    <row r="191" spans="1:26" ht="12.75">
      <c r="A191" s="326" t="s">
        <v>700</v>
      </c>
      <c r="B191" s="193"/>
      <c r="C191" s="193"/>
      <c r="D191" s="88"/>
      <c r="E191" s="88"/>
      <c r="F191" s="88"/>
      <c r="G191" s="88"/>
      <c r="H191" s="88"/>
      <c r="I191" s="88"/>
      <c r="J191" s="88"/>
      <c r="K191" s="88"/>
      <c r="L191" s="88"/>
      <c r="M191" s="88"/>
      <c r="N191" s="88"/>
      <c r="P191" s="88">
        <v>97.3</v>
      </c>
      <c r="Q191" s="88">
        <v>123.4</v>
      </c>
      <c r="R191" s="88">
        <v>115.1</v>
      </c>
      <c r="S191" s="290">
        <v>107.5</v>
      </c>
      <c r="T191" s="11">
        <v>90.9</v>
      </c>
      <c r="U191" s="23">
        <v>106</v>
      </c>
      <c r="V191" s="290">
        <v>109.4</v>
      </c>
      <c r="W191" s="7">
        <v>111.4</v>
      </c>
      <c r="X191" s="23">
        <v>98.8</v>
      </c>
      <c r="Y191" s="23">
        <v>107.3</v>
      </c>
      <c r="Z191" s="23">
        <v>112.6</v>
      </c>
    </row>
    <row r="192" spans="1:26" ht="25.5">
      <c r="A192" s="326" t="s">
        <v>701</v>
      </c>
      <c r="B192" s="193"/>
      <c r="C192" s="193"/>
      <c r="D192" s="88"/>
      <c r="E192" s="88"/>
      <c r="F192" s="88"/>
      <c r="G192" s="88"/>
      <c r="H192" s="88"/>
      <c r="I192" s="88"/>
      <c r="J192" s="88"/>
      <c r="K192" s="88"/>
      <c r="L192" s="88"/>
      <c r="M192" s="88"/>
      <c r="N192" s="88"/>
      <c r="P192" s="88">
        <v>118.9</v>
      </c>
      <c r="Q192" s="88">
        <v>102.1</v>
      </c>
      <c r="R192" s="88">
        <v>126.7</v>
      </c>
      <c r="S192" s="290">
        <v>97.6</v>
      </c>
      <c r="T192" s="11">
        <v>78.6</v>
      </c>
      <c r="U192" s="11">
        <v>112.7</v>
      </c>
      <c r="V192" s="290">
        <v>126.1</v>
      </c>
      <c r="W192" s="7">
        <v>136.3</v>
      </c>
      <c r="X192" s="23">
        <v>96.6</v>
      </c>
      <c r="Y192" s="23">
        <v>84.5</v>
      </c>
      <c r="Z192" s="23">
        <v>106.9</v>
      </c>
    </row>
    <row r="193" spans="1:26" ht="12.75">
      <c r="A193" s="223" t="s">
        <v>433</v>
      </c>
      <c r="B193" s="193"/>
      <c r="C193" s="193"/>
      <c r="D193" s="88"/>
      <c r="E193" s="88"/>
      <c r="F193" s="88"/>
      <c r="G193" s="88"/>
      <c r="H193" s="88"/>
      <c r="I193" s="88"/>
      <c r="J193" s="88"/>
      <c r="K193" s="88"/>
      <c r="L193" s="88"/>
      <c r="M193" s="88"/>
      <c r="N193" s="88"/>
      <c r="P193" s="88">
        <v>112.4</v>
      </c>
      <c r="Q193" s="88">
        <v>112.1</v>
      </c>
      <c r="R193" s="88">
        <v>116.6</v>
      </c>
      <c r="S193" s="290">
        <v>112.5</v>
      </c>
      <c r="T193" s="11">
        <v>82.8</v>
      </c>
      <c r="U193" s="23">
        <v>101.5</v>
      </c>
      <c r="V193" s="290">
        <v>107.9</v>
      </c>
      <c r="W193" s="7">
        <v>112.4</v>
      </c>
      <c r="X193" s="23">
        <v>107.3</v>
      </c>
      <c r="Y193" s="23">
        <v>103.4</v>
      </c>
      <c r="Z193" s="23">
        <v>92.7</v>
      </c>
    </row>
    <row r="194" spans="1:26" ht="12.75">
      <c r="A194" s="325" t="s">
        <v>238</v>
      </c>
      <c r="B194" s="193"/>
      <c r="C194" s="193"/>
      <c r="D194" s="88"/>
      <c r="E194" s="88"/>
      <c r="F194" s="88"/>
      <c r="G194" s="88"/>
      <c r="H194" s="88"/>
      <c r="I194" s="88"/>
      <c r="J194" s="88"/>
      <c r="K194" s="88"/>
      <c r="L194" s="88"/>
      <c r="M194" s="88"/>
      <c r="N194" s="88"/>
      <c r="P194" s="88"/>
      <c r="Q194" s="88"/>
      <c r="R194" s="88"/>
      <c r="S194" s="88"/>
      <c r="T194" s="48"/>
      <c r="U194" s="48"/>
      <c r="V194" s="48"/>
      <c r="W194" s="48"/>
      <c r="X194" s="23"/>
      <c r="Y194" s="23"/>
      <c r="Z194" s="48"/>
    </row>
    <row r="195" spans="1:26" ht="25.5">
      <c r="A195" s="326" t="s">
        <v>702</v>
      </c>
      <c r="B195" s="193"/>
      <c r="C195" s="193"/>
      <c r="D195" s="88"/>
      <c r="E195" s="88"/>
      <c r="F195" s="88"/>
      <c r="G195" s="88"/>
      <c r="H195" s="88"/>
      <c r="I195" s="88"/>
      <c r="J195" s="88"/>
      <c r="K195" s="88"/>
      <c r="L195" s="88"/>
      <c r="M195" s="88"/>
      <c r="N195" s="88"/>
      <c r="P195" s="88">
        <v>107.8</v>
      </c>
      <c r="Q195" s="88">
        <v>101.8</v>
      </c>
      <c r="R195" s="88">
        <v>117.5</v>
      </c>
      <c r="S195" s="290">
        <v>97</v>
      </c>
      <c r="T195" s="11">
        <v>76.3</v>
      </c>
      <c r="U195" s="11">
        <v>106.6</v>
      </c>
      <c r="V195" s="290">
        <v>99.2</v>
      </c>
      <c r="W195" s="7">
        <v>110.7</v>
      </c>
      <c r="X195" s="23">
        <v>100.3</v>
      </c>
      <c r="Y195" s="23">
        <v>105.3</v>
      </c>
      <c r="Z195" s="23">
        <v>90.4</v>
      </c>
    </row>
    <row r="196" spans="1:26" ht="12.75">
      <c r="A196" s="326" t="s">
        <v>703</v>
      </c>
      <c r="B196" s="193"/>
      <c r="C196" s="193"/>
      <c r="D196" s="88"/>
      <c r="E196" s="88"/>
      <c r="F196" s="88"/>
      <c r="G196" s="88"/>
      <c r="H196" s="88"/>
      <c r="I196" s="88"/>
      <c r="J196" s="88"/>
      <c r="K196" s="88"/>
      <c r="L196" s="88"/>
      <c r="M196" s="88"/>
      <c r="N196" s="88"/>
      <c r="P196" s="88">
        <v>80.5</v>
      </c>
      <c r="Q196" s="88">
        <v>107.8</v>
      </c>
      <c r="R196" s="88">
        <v>140.4</v>
      </c>
      <c r="S196" s="290">
        <v>107.1</v>
      </c>
      <c r="T196" s="23">
        <v>82</v>
      </c>
      <c r="U196" s="11">
        <v>137.2</v>
      </c>
      <c r="V196" s="290">
        <v>92.5</v>
      </c>
      <c r="W196" s="7">
        <v>103.4</v>
      </c>
      <c r="X196" s="23">
        <v>119.6</v>
      </c>
      <c r="Y196" s="23">
        <v>125.2</v>
      </c>
      <c r="Z196" s="23">
        <v>58.2</v>
      </c>
    </row>
    <row r="197" spans="1:26" ht="12.75">
      <c r="A197" s="326" t="s">
        <v>704</v>
      </c>
      <c r="B197" s="193"/>
      <c r="C197" s="193"/>
      <c r="D197" s="88"/>
      <c r="E197" s="88"/>
      <c r="F197" s="88"/>
      <c r="G197" s="88"/>
      <c r="H197" s="88"/>
      <c r="I197" s="88"/>
      <c r="J197" s="88"/>
      <c r="K197" s="88"/>
      <c r="L197" s="88"/>
      <c r="M197" s="88"/>
      <c r="N197" s="88"/>
      <c r="P197" s="88">
        <v>108.5</v>
      </c>
      <c r="Q197" s="88">
        <v>164</v>
      </c>
      <c r="R197" s="88">
        <v>96.3</v>
      </c>
      <c r="S197" s="290">
        <v>79.3</v>
      </c>
      <c r="T197" s="23">
        <v>64.7</v>
      </c>
      <c r="U197" s="19" t="s">
        <v>728</v>
      </c>
      <c r="V197" s="290">
        <v>136.3</v>
      </c>
      <c r="W197" s="18">
        <v>80</v>
      </c>
      <c r="X197" s="23">
        <v>102.4</v>
      </c>
      <c r="Y197" s="23">
        <v>130.9</v>
      </c>
      <c r="Z197" s="23">
        <v>70</v>
      </c>
    </row>
    <row r="198" spans="1:26" ht="12.75">
      <c r="A198" s="326" t="s">
        <v>705</v>
      </c>
      <c r="B198" s="193"/>
      <c r="C198" s="193"/>
      <c r="D198" s="88"/>
      <c r="E198" s="88"/>
      <c r="F198" s="88"/>
      <c r="G198" s="88"/>
      <c r="H198" s="88"/>
      <c r="I198" s="88"/>
      <c r="J198" s="88"/>
      <c r="K198" s="88"/>
      <c r="L198" s="88"/>
      <c r="M198" s="88"/>
      <c r="N198" s="88"/>
      <c r="P198" s="88">
        <v>112.3</v>
      </c>
      <c r="Q198" s="88">
        <v>90.2</v>
      </c>
      <c r="R198" s="88">
        <v>117.1</v>
      </c>
      <c r="S198" s="290">
        <v>144.6</v>
      </c>
      <c r="T198" s="11">
        <v>56.3</v>
      </c>
      <c r="U198" s="11">
        <v>93.3</v>
      </c>
      <c r="V198" s="11">
        <v>177.8</v>
      </c>
      <c r="W198" s="7">
        <v>102.5</v>
      </c>
      <c r="X198" s="23">
        <v>90.2</v>
      </c>
      <c r="Y198" s="23">
        <v>92.3</v>
      </c>
      <c r="Z198" s="23">
        <v>96.5</v>
      </c>
    </row>
    <row r="199" spans="1:26" ht="25.5">
      <c r="A199" s="326" t="s">
        <v>918</v>
      </c>
      <c r="B199" s="193"/>
      <c r="C199" s="193"/>
      <c r="D199" s="88"/>
      <c r="E199" s="88"/>
      <c r="F199" s="88"/>
      <c r="G199" s="88"/>
      <c r="H199" s="88"/>
      <c r="I199" s="88"/>
      <c r="J199" s="88"/>
      <c r="K199" s="88"/>
      <c r="L199" s="88"/>
      <c r="M199" s="88"/>
      <c r="N199" s="88"/>
      <c r="P199" s="88">
        <v>107.4</v>
      </c>
      <c r="Q199" s="88">
        <v>110</v>
      </c>
      <c r="R199" s="88">
        <v>110.4</v>
      </c>
      <c r="S199" s="290">
        <v>107.5</v>
      </c>
      <c r="T199" s="11">
        <v>63.6</v>
      </c>
      <c r="U199" s="23">
        <v>122.6</v>
      </c>
      <c r="V199" s="290">
        <v>113</v>
      </c>
      <c r="W199" s="7">
        <v>96.9</v>
      </c>
      <c r="X199" s="23">
        <v>92.3</v>
      </c>
      <c r="Y199" s="23">
        <v>83.9</v>
      </c>
      <c r="Z199" s="23">
        <v>94.4</v>
      </c>
    </row>
    <row r="200" spans="1:26" ht="12.75">
      <c r="A200" s="326" t="s">
        <v>919</v>
      </c>
      <c r="B200" s="193"/>
      <c r="C200" s="193"/>
      <c r="D200" s="88"/>
      <c r="E200" s="88"/>
      <c r="F200" s="88"/>
      <c r="G200" s="88"/>
      <c r="H200" s="88"/>
      <c r="I200" s="88"/>
      <c r="J200" s="88"/>
      <c r="K200" s="88"/>
      <c r="L200" s="88"/>
      <c r="M200" s="88"/>
      <c r="N200" s="88"/>
      <c r="P200" s="88">
        <v>111.2</v>
      </c>
      <c r="Q200" s="88">
        <v>113.6</v>
      </c>
      <c r="R200" s="88">
        <v>116.3</v>
      </c>
      <c r="S200" s="290">
        <v>116.2</v>
      </c>
      <c r="T200" s="11">
        <v>139.1</v>
      </c>
      <c r="U200" s="11">
        <v>113.9</v>
      </c>
      <c r="V200" s="290">
        <v>103</v>
      </c>
      <c r="W200" s="7">
        <v>124.1</v>
      </c>
      <c r="X200" s="23">
        <v>131.8</v>
      </c>
      <c r="Y200" s="23">
        <v>105.2</v>
      </c>
      <c r="Z200" s="23">
        <v>89.5</v>
      </c>
    </row>
    <row r="201" spans="1:26" ht="12.75">
      <c r="A201" s="326" t="s">
        <v>706</v>
      </c>
      <c r="B201" s="193"/>
      <c r="C201" s="193"/>
      <c r="D201" s="88"/>
      <c r="E201" s="88"/>
      <c r="F201" s="88"/>
      <c r="G201" s="88"/>
      <c r="H201" s="88"/>
      <c r="I201" s="88"/>
      <c r="J201" s="88"/>
      <c r="K201" s="88"/>
      <c r="L201" s="88"/>
      <c r="M201" s="88"/>
      <c r="N201" s="88"/>
      <c r="P201" s="88">
        <v>137.3</v>
      </c>
      <c r="Q201" s="88">
        <v>124.2</v>
      </c>
      <c r="R201" s="88">
        <v>118</v>
      </c>
      <c r="S201" s="290">
        <v>107</v>
      </c>
      <c r="T201" s="23">
        <v>75.6</v>
      </c>
      <c r="U201" s="23">
        <v>100.5</v>
      </c>
      <c r="V201" s="290">
        <v>124.8</v>
      </c>
      <c r="W201" s="7">
        <v>124.6</v>
      </c>
      <c r="X201" s="23">
        <v>102.2</v>
      </c>
      <c r="Y201" s="23">
        <v>103</v>
      </c>
      <c r="Z201" s="23">
        <v>116.8</v>
      </c>
    </row>
    <row r="202" spans="1:26" ht="12.75">
      <c r="A202" s="326" t="s">
        <v>921</v>
      </c>
      <c r="B202" s="193"/>
      <c r="C202" s="193"/>
      <c r="D202" s="88"/>
      <c r="E202" s="88"/>
      <c r="F202" s="88"/>
      <c r="G202" s="88"/>
      <c r="H202" s="88"/>
      <c r="I202" s="88"/>
      <c r="J202" s="88"/>
      <c r="K202" s="88"/>
      <c r="L202" s="88"/>
      <c r="M202" s="88"/>
      <c r="N202" s="88"/>
      <c r="P202" s="88">
        <v>107.8</v>
      </c>
      <c r="Q202" s="88">
        <v>103.8</v>
      </c>
      <c r="R202" s="88">
        <v>146.2</v>
      </c>
      <c r="S202" s="290">
        <v>81.7</v>
      </c>
      <c r="T202" s="11">
        <v>83.4</v>
      </c>
      <c r="U202" s="11">
        <v>94.3</v>
      </c>
      <c r="V202" s="290">
        <v>102.4</v>
      </c>
      <c r="W202" s="7">
        <v>106.7</v>
      </c>
      <c r="X202" s="23">
        <v>108</v>
      </c>
      <c r="Y202" s="23">
        <v>94.3</v>
      </c>
      <c r="Z202" s="23">
        <v>103.2</v>
      </c>
    </row>
    <row r="203" spans="1:26" ht="12.75">
      <c r="A203" s="326" t="s">
        <v>707</v>
      </c>
      <c r="B203" s="193"/>
      <c r="C203" s="193"/>
      <c r="D203" s="88"/>
      <c r="E203" s="88"/>
      <c r="F203" s="88"/>
      <c r="G203" s="88"/>
      <c r="H203" s="88"/>
      <c r="I203" s="88"/>
      <c r="J203" s="88"/>
      <c r="K203" s="88"/>
      <c r="L203" s="88"/>
      <c r="M203" s="88"/>
      <c r="N203" s="88"/>
      <c r="P203" s="88">
        <v>121.8</v>
      </c>
      <c r="Q203" s="88">
        <v>98.8</v>
      </c>
      <c r="R203" s="88">
        <v>154.2</v>
      </c>
      <c r="S203" s="290">
        <v>136.5</v>
      </c>
      <c r="T203" s="11">
        <v>71.6</v>
      </c>
      <c r="U203" s="11">
        <v>103.5</v>
      </c>
      <c r="V203" s="290">
        <v>103.1</v>
      </c>
      <c r="W203" s="7">
        <v>102.5</v>
      </c>
      <c r="X203" s="23">
        <v>94.8</v>
      </c>
      <c r="Y203" s="23">
        <v>91.7</v>
      </c>
      <c r="Z203" s="23">
        <v>62.1</v>
      </c>
    </row>
    <row r="204" spans="1:26" ht="25.5">
      <c r="A204" s="327" t="s">
        <v>708</v>
      </c>
      <c r="B204" s="193"/>
      <c r="C204" s="193"/>
      <c r="D204" s="88"/>
      <c r="E204" s="88"/>
      <c r="F204" s="88"/>
      <c r="G204" s="88"/>
      <c r="H204" s="88"/>
      <c r="I204" s="88"/>
      <c r="J204" s="88"/>
      <c r="K204" s="88"/>
      <c r="L204" s="88"/>
      <c r="M204" s="88"/>
      <c r="N204" s="88"/>
      <c r="P204" s="88">
        <v>119.2</v>
      </c>
      <c r="Q204" s="88">
        <v>115.1</v>
      </c>
      <c r="R204" s="88">
        <v>102.8</v>
      </c>
      <c r="S204" s="290">
        <v>118.1</v>
      </c>
      <c r="T204" s="11">
        <v>79.3</v>
      </c>
      <c r="U204" s="11">
        <v>85.9</v>
      </c>
      <c r="V204" s="290">
        <v>104.9</v>
      </c>
      <c r="W204" s="7">
        <v>102.1</v>
      </c>
      <c r="X204" s="23">
        <v>92.1</v>
      </c>
      <c r="Y204" s="23">
        <v>96.1</v>
      </c>
      <c r="Z204" s="23">
        <v>97.3</v>
      </c>
    </row>
    <row r="205" spans="1:26" ht="12.75">
      <c r="A205" s="325" t="s">
        <v>709</v>
      </c>
      <c r="B205" s="193"/>
      <c r="C205" s="193"/>
      <c r="D205" s="88"/>
      <c r="E205" s="88"/>
      <c r="F205" s="88"/>
      <c r="G205" s="88"/>
      <c r="H205" s="88"/>
      <c r="I205" s="88"/>
      <c r="J205" s="88"/>
      <c r="K205" s="88"/>
      <c r="L205" s="88"/>
      <c r="M205" s="88"/>
      <c r="N205" s="88"/>
      <c r="P205" s="88">
        <v>120.1</v>
      </c>
      <c r="Q205" s="88">
        <v>117.5</v>
      </c>
      <c r="R205" s="88">
        <v>100</v>
      </c>
      <c r="S205" s="290">
        <v>118.2</v>
      </c>
      <c r="T205" s="11">
        <v>79.6</v>
      </c>
      <c r="U205" s="11">
        <v>81.3</v>
      </c>
      <c r="V205" s="11">
        <v>106.4</v>
      </c>
      <c r="W205" s="7">
        <v>100.4</v>
      </c>
      <c r="X205" s="23">
        <v>90.5</v>
      </c>
      <c r="Y205" s="23">
        <v>96.9</v>
      </c>
      <c r="Z205" s="23">
        <v>98.7</v>
      </c>
    </row>
    <row r="206" spans="1:26" ht="15.75">
      <c r="A206" s="326" t="s">
        <v>710</v>
      </c>
      <c r="B206" s="193"/>
      <c r="C206" s="193"/>
      <c r="D206" s="88"/>
      <c r="E206" s="88"/>
      <c r="F206" s="88"/>
      <c r="G206" s="88"/>
      <c r="H206" s="88"/>
      <c r="I206" s="88"/>
      <c r="J206" s="88"/>
      <c r="K206" s="88"/>
      <c r="L206" s="88"/>
      <c r="M206" s="88"/>
      <c r="N206" s="88"/>
      <c r="P206" s="88">
        <v>98.6</v>
      </c>
      <c r="Q206" s="88">
        <v>132.2</v>
      </c>
      <c r="R206" s="88">
        <v>110.7</v>
      </c>
      <c r="S206" s="290">
        <v>108.9</v>
      </c>
      <c r="T206" s="11">
        <v>69.7</v>
      </c>
      <c r="U206" s="23">
        <v>107.6</v>
      </c>
      <c r="V206" s="290">
        <v>91.8</v>
      </c>
      <c r="W206" s="7">
        <v>119.5</v>
      </c>
      <c r="X206" s="23">
        <v>113.7</v>
      </c>
      <c r="Y206" s="23">
        <v>110.6</v>
      </c>
      <c r="Z206" s="23">
        <v>100.5</v>
      </c>
    </row>
    <row r="207" spans="1:26" ht="25.5">
      <c r="A207" s="327" t="s">
        <v>711</v>
      </c>
      <c r="B207" s="193"/>
      <c r="C207" s="193"/>
      <c r="D207" s="88"/>
      <c r="E207" s="88"/>
      <c r="F207" s="88"/>
      <c r="G207" s="88"/>
      <c r="H207" s="88"/>
      <c r="I207" s="88"/>
      <c r="J207" s="88"/>
      <c r="K207" s="88"/>
      <c r="L207" s="88"/>
      <c r="M207" s="88"/>
      <c r="N207" s="88"/>
      <c r="P207" s="88">
        <v>108.3</v>
      </c>
      <c r="Q207" s="88">
        <v>104.5</v>
      </c>
      <c r="R207" s="88">
        <v>126.1</v>
      </c>
      <c r="S207" s="290">
        <v>107.4</v>
      </c>
      <c r="T207" s="11">
        <v>78.6</v>
      </c>
      <c r="U207" s="11">
        <v>100.7</v>
      </c>
      <c r="V207" s="290">
        <v>120.9</v>
      </c>
      <c r="W207" s="18">
        <v>124.6</v>
      </c>
      <c r="X207" s="23">
        <v>102.6</v>
      </c>
      <c r="Y207" s="23">
        <v>98.9</v>
      </c>
      <c r="Z207" s="23">
        <v>114.9</v>
      </c>
    </row>
    <row r="208" spans="1:26" ht="12.75">
      <c r="A208" s="326" t="s">
        <v>927</v>
      </c>
      <c r="B208" s="193"/>
      <c r="C208" s="193"/>
      <c r="D208" s="88"/>
      <c r="E208" s="88"/>
      <c r="F208" s="88"/>
      <c r="G208" s="88"/>
      <c r="H208" s="88"/>
      <c r="I208" s="88"/>
      <c r="J208" s="88"/>
      <c r="K208" s="88"/>
      <c r="L208" s="88"/>
      <c r="M208" s="88"/>
      <c r="N208" s="88"/>
      <c r="P208" s="88">
        <v>88.4</v>
      </c>
      <c r="Q208" s="88">
        <v>119.3</v>
      </c>
      <c r="R208" s="88">
        <v>129.6</v>
      </c>
      <c r="S208" s="290">
        <v>122.5</v>
      </c>
      <c r="T208" s="11">
        <v>90.1</v>
      </c>
      <c r="U208" s="23">
        <v>104.7</v>
      </c>
      <c r="V208" s="290">
        <v>106.9</v>
      </c>
      <c r="W208" s="7">
        <v>118.4</v>
      </c>
      <c r="X208" s="23">
        <v>121.2</v>
      </c>
      <c r="Y208" s="23">
        <v>119.9</v>
      </c>
      <c r="Z208" s="23">
        <v>81.8</v>
      </c>
    </row>
    <row r="209" spans="1:26" ht="12.75">
      <c r="A209" s="328" t="s">
        <v>334</v>
      </c>
      <c r="B209" s="193"/>
      <c r="C209" s="193"/>
      <c r="D209" s="88"/>
      <c r="E209" s="88"/>
      <c r="F209" s="88"/>
      <c r="G209" s="88"/>
      <c r="H209" s="88"/>
      <c r="I209" s="88"/>
      <c r="J209" s="88"/>
      <c r="K209" s="88"/>
      <c r="L209" s="88"/>
      <c r="M209" s="88"/>
      <c r="N209" s="88"/>
      <c r="P209" s="88"/>
      <c r="Q209" s="88"/>
      <c r="R209" s="88"/>
      <c r="S209" s="290"/>
      <c r="T209" s="11"/>
      <c r="U209" s="7"/>
      <c r="V209" s="48"/>
      <c r="W209" s="7"/>
      <c r="X209" s="48"/>
      <c r="Y209" s="48"/>
      <c r="Z209" s="48"/>
    </row>
    <row r="210" spans="1:26" ht="25.5">
      <c r="A210" s="329" t="s">
        <v>712</v>
      </c>
      <c r="B210" s="193"/>
      <c r="C210" s="193"/>
      <c r="D210" s="88"/>
      <c r="E210" s="88"/>
      <c r="F210" s="88"/>
      <c r="G210" s="88"/>
      <c r="H210" s="88"/>
      <c r="I210" s="88"/>
      <c r="J210" s="88"/>
      <c r="K210" s="88"/>
      <c r="L210" s="88"/>
      <c r="M210" s="88"/>
      <c r="N210" s="88"/>
      <c r="P210" s="88">
        <v>85.4</v>
      </c>
      <c r="Q210" s="88">
        <v>105.8</v>
      </c>
      <c r="R210" s="88">
        <v>153</v>
      </c>
      <c r="S210" s="290">
        <v>138.4</v>
      </c>
      <c r="T210" s="11">
        <v>81.5</v>
      </c>
      <c r="U210" s="11">
        <v>100.1</v>
      </c>
      <c r="V210" s="290">
        <v>90.4</v>
      </c>
      <c r="W210" s="18">
        <v>111</v>
      </c>
      <c r="X210" s="23">
        <v>141.9</v>
      </c>
      <c r="Y210" s="23">
        <v>120.3</v>
      </c>
      <c r="Z210" s="23">
        <v>84.8</v>
      </c>
    </row>
    <row r="211" spans="1:26" ht="25.5" customHeight="1">
      <c r="A211" s="329" t="s">
        <v>713</v>
      </c>
      <c r="B211" s="193"/>
      <c r="C211" s="193"/>
      <c r="D211" s="88"/>
      <c r="E211" s="88"/>
      <c r="F211" s="88"/>
      <c r="G211" s="88"/>
      <c r="H211" s="88"/>
      <c r="I211" s="88"/>
      <c r="J211" s="88"/>
      <c r="K211" s="88"/>
      <c r="L211" s="88"/>
      <c r="M211" s="88"/>
      <c r="N211" s="88"/>
      <c r="P211" s="88">
        <v>95.5</v>
      </c>
      <c r="Q211" s="88">
        <v>135.4</v>
      </c>
      <c r="R211" s="88">
        <v>108.8</v>
      </c>
      <c r="S211" s="290">
        <v>101.7</v>
      </c>
      <c r="T211" s="11">
        <v>107.8</v>
      </c>
      <c r="U211" s="11">
        <v>111.4</v>
      </c>
      <c r="V211" s="290">
        <v>128.6</v>
      </c>
      <c r="W211" s="7">
        <v>125.3</v>
      </c>
      <c r="X211" s="23">
        <v>104.2</v>
      </c>
      <c r="Y211" s="23">
        <v>119.4</v>
      </c>
      <c r="Z211" s="23">
        <v>78.3</v>
      </c>
    </row>
    <row r="212" spans="1:26" ht="12.75">
      <c r="A212" s="223" t="s">
        <v>817</v>
      </c>
      <c r="B212" s="193"/>
      <c r="C212" s="193"/>
      <c r="D212" s="88"/>
      <c r="E212" s="88"/>
      <c r="F212" s="88"/>
      <c r="G212" s="88"/>
      <c r="H212" s="88"/>
      <c r="I212" s="88"/>
      <c r="J212" s="88"/>
      <c r="K212" s="88"/>
      <c r="L212" s="88"/>
      <c r="M212" s="88"/>
      <c r="N212" s="88"/>
      <c r="P212" s="88">
        <v>108.6</v>
      </c>
      <c r="Q212" s="88">
        <v>108.7</v>
      </c>
      <c r="R212" s="88">
        <v>132.8</v>
      </c>
      <c r="S212" s="290">
        <v>111.6</v>
      </c>
      <c r="T212" s="11">
        <v>108.9</v>
      </c>
      <c r="U212" s="11">
        <v>112.5</v>
      </c>
      <c r="V212" s="290">
        <v>114.8</v>
      </c>
      <c r="W212" s="7">
        <v>107.9</v>
      </c>
      <c r="X212" s="23">
        <v>97.8</v>
      </c>
      <c r="Y212" s="23">
        <v>95.9</v>
      </c>
      <c r="Z212" s="23">
        <v>72.7</v>
      </c>
    </row>
    <row r="213" spans="1:26" ht="12.75">
      <c r="A213" s="223" t="s">
        <v>714</v>
      </c>
      <c r="B213" s="193"/>
      <c r="C213" s="193"/>
      <c r="D213" s="88"/>
      <c r="E213" s="88"/>
      <c r="F213" s="88"/>
      <c r="G213" s="88"/>
      <c r="H213" s="88"/>
      <c r="I213" s="88"/>
      <c r="J213" s="88"/>
      <c r="K213" s="88"/>
      <c r="L213" s="88"/>
      <c r="M213" s="88"/>
      <c r="N213" s="88"/>
      <c r="P213" s="88">
        <v>113.3</v>
      </c>
      <c r="Q213" s="88">
        <v>119.8</v>
      </c>
      <c r="R213" s="88">
        <v>128.8</v>
      </c>
      <c r="S213" s="290">
        <v>126.2</v>
      </c>
      <c r="T213" s="11">
        <v>69.9</v>
      </c>
      <c r="U213" s="11">
        <v>110.9</v>
      </c>
      <c r="V213" s="290">
        <v>90.6</v>
      </c>
      <c r="W213" s="7">
        <v>97.3</v>
      </c>
      <c r="X213" s="23">
        <v>116.7</v>
      </c>
      <c r="Y213" s="23">
        <v>103.8</v>
      </c>
      <c r="Z213" s="23">
        <v>84.5</v>
      </c>
    </row>
    <row r="214" spans="1:26" ht="12.75">
      <c r="A214" s="223" t="s">
        <v>715</v>
      </c>
      <c r="B214" s="193"/>
      <c r="C214" s="193"/>
      <c r="D214" s="88"/>
      <c r="E214" s="88"/>
      <c r="F214" s="88"/>
      <c r="G214" s="88"/>
      <c r="H214" s="88"/>
      <c r="I214" s="88"/>
      <c r="J214" s="88"/>
      <c r="K214" s="88"/>
      <c r="L214" s="88"/>
      <c r="M214" s="88"/>
      <c r="N214" s="88"/>
      <c r="P214" s="88">
        <v>117.2</v>
      </c>
      <c r="Q214" s="88">
        <v>114.4</v>
      </c>
      <c r="R214" s="88">
        <v>150.5</v>
      </c>
      <c r="S214" s="290">
        <v>93.1</v>
      </c>
      <c r="T214" s="11">
        <v>79.2</v>
      </c>
      <c r="U214" s="11">
        <v>120.2</v>
      </c>
      <c r="V214" s="290">
        <v>91.4</v>
      </c>
      <c r="W214" s="7">
        <v>124.4</v>
      </c>
      <c r="X214" s="23">
        <v>106.5</v>
      </c>
      <c r="Y214" s="23">
        <v>102.5</v>
      </c>
      <c r="Z214" s="23">
        <v>106.7</v>
      </c>
    </row>
    <row r="215" spans="1:26" ht="25.5">
      <c r="A215" s="325" t="s">
        <v>716</v>
      </c>
      <c r="B215" s="193"/>
      <c r="C215" s="193"/>
      <c r="D215" s="88"/>
      <c r="E215" s="88"/>
      <c r="F215" s="88"/>
      <c r="G215" s="88"/>
      <c r="H215" s="88"/>
      <c r="I215" s="88"/>
      <c r="J215" s="88"/>
      <c r="K215" s="88"/>
      <c r="L215" s="88"/>
      <c r="M215" s="88"/>
      <c r="N215" s="88"/>
      <c r="P215" s="88"/>
      <c r="Q215" s="88"/>
      <c r="R215" s="88"/>
      <c r="S215" s="290"/>
      <c r="T215" s="11"/>
      <c r="U215" s="7"/>
      <c r="V215" s="48"/>
      <c r="W215" s="7"/>
      <c r="X215" s="23"/>
      <c r="Y215" s="23"/>
      <c r="Z215" s="48"/>
    </row>
    <row r="216" spans="1:26" ht="12.75">
      <c r="A216" s="326" t="s">
        <v>238</v>
      </c>
      <c r="B216" s="193"/>
      <c r="C216" s="193"/>
      <c r="D216" s="88"/>
      <c r="E216" s="88"/>
      <c r="F216" s="88"/>
      <c r="G216" s="88"/>
      <c r="H216" s="88"/>
      <c r="I216" s="88"/>
      <c r="J216" s="88"/>
      <c r="K216" s="88"/>
      <c r="L216" s="88"/>
      <c r="M216" s="88"/>
      <c r="N216" s="88"/>
      <c r="P216" s="88">
        <v>192.1</v>
      </c>
      <c r="Q216" s="88">
        <v>130</v>
      </c>
      <c r="R216" s="88">
        <v>158.6</v>
      </c>
      <c r="S216" s="290">
        <v>127.2</v>
      </c>
      <c r="T216" s="11">
        <v>66.5</v>
      </c>
      <c r="U216" s="11">
        <v>116.6</v>
      </c>
      <c r="V216" s="290">
        <v>97.6</v>
      </c>
      <c r="W216" s="7">
        <v>122.8</v>
      </c>
      <c r="X216" s="23">
        <v>99.7</v>
      </c>
      <c r="Y216" s="23">
        <v>105.5</v>
      </c>
      <c r="Z216" s="23">
        <v>76.9</v>
      </c>
    </row>
    <row r="217" spans="1:26" ht="12.75">
      <c r="A217" s="326" t="s">
        <v>717</v>
      </c>
      <c r="B217" s="193"/>
      <c r="C217" s="193"/>
      <c r="D217" s="88"/>
      <c r="E217" s="88"/>
      <c r="F217" s="88"/>
      <c r="G217" s="88"/>
      <c r="H217" s="88"/>
      <c r="I217" s="88"/>
      <c r="J217" s="88"/>
      <c r="K217" s="88"/>
      <c r="L217" s="88"/>
      <c r="M217" s="88"/>
      <c r="N217" s="88"/>
      <c r="P217" s="88">
        <v>103.3</v>
      </c>
      <c r="Q217" s="88">
        <v>94.7</v>
      </c>
      <c r="R217" s="88">
        <v>163.8</v>
      </c>
      <c r="S217" s="290">
        <v>75.3</v>
      </c>
      <c r="T217" s="23">
        <v>86.8</v>
      </c>
      <c r="U217" s="11">
        <v>111.7</v>
      </c>
      <c r="V217" s="290">
        <v>92.5</v>
      </c>
      <c r="W217" s="7">
        <v>100.8</v>
      </c>
      <c r="X217" s="23">
        <v>103</v>
      </c>
      <c r="Y217" s="23">
        <v>101.5</v>
      </c>
      <c r="Z217" s="23">
        <v>139.1</v>
      </c>
    </row>
    <row r="218" spans="1:26" ht="12.75">
      <c r="A218" s="326" t="s">
        <v>718</v>
      </c>
      <c r="B218" s="193"/>
      <c r="C218" s="193"/>
      <c r="D218" s="88"/>
      <c r="E218" s="88"/>
      <c r="F218" s="88"/>
      <c r="G218" s="88"/>
      <c r="H218" s="88"/>
      <c r="I218" s="88"/>
      <c r="J218" s="88"/>
      <c r="K218" s="88"/>
      <c r="L218" s="88"/>
      <c r="M218" s="88"/>
      <c r="N218" s="88"/>
      <c r="P218" s="88">
        <v>131.9</v>
      </c>
      <c r="Q218" s="88">
        <v>147.5</v>
      </c>
      <c r="R218" s="88">
        <v>132</v>
      </c>
      <c r="S218" s="290">
        <v>107.1</v>
      </c>
      <c r="T218" s="23">
        <v>76.6</v>
      </c>
      <c r="U218" s="11">
        <v>131.6</v>
      </c>
      <c r="V218" s="290">
        <v>88.2</v>
      </c>
      <c r="W218" s="7">
        <v>149.9</v>
      </c>
      <c r="X218" s="23">
        <v>111.2</v>
      </c>
      <c r="Y218" s="23">
        <v>102.7</v>
      </c>
      <c r="Z218" s="23">
        <v>93.9</v>
      </c>
    </row>
    <row r="219" spans="1:26" ht="12.75">
      <c r="A219" s="223" t="s">
        <v>719</v>
      </c>
      <c r="B219" s="193"/>
      <c r="C219" s="193"/>
      <c r="D219" s="88"/>
      <c r="E219" s="88"/>
      <c r="F219" s="88"/>
      <c r="G219" s="88"/>
      <c r="H219" s="88"/>
      <c r="I219" s="88"/>
      <c r="J219" s="88"/>
      <c r="K219" s="88"/>
      <c r="L219" s="88"/>
      <c r="M219" s="88"/>
      <c r="N219" s="88"/>
      <c r="P219" s="88">
        <v>115.6</v>
      </c>
      <c r="Q219" s="88">
        <v>132.4</v>
      </c>
      <c r="R219" s="88">
        <v>146.4</v>
      </c>
      <c r="S219" s="290">
        <v>102.1</v>
      </c>
      <c r="T219" s="11">
        <v>93.3</v>
      </c>
      <c r="U219" s="11">
        <v>114.8</v>
      </c>
      <c r="V219" s="290">
        <v>109.4</v>
      </c>
      <c r="W219" s="7">
        <v>74.7</v>
      </c>
      <c r="X219" s="23">
        <v>160</v>
      </c>
      <c r="Y219" s="23">
        <v>110.3</v>
      </c>
      <c r="Z219" s="23">
        <v>39</v>
      </c>
    </row>
    <row r="220" spans="1:26" ht="12.75">
      <c r="A220" s="223" t="s">
        <v>436</v>
      </c>
      <c r="B220" s="193"/>
      <c r="C220" s="193"/>
      <c r="D220" s="88"/>
      <c r="E220" s="88"/>
      <c r="F220" s="88"/>
      <c r="G220" s="88"/>
      <c r="H220" s="88"/>
      <c r="I220" s="88"/>
      <c r="J220" s="88"/>
      <c r="K220" s="88"/>
      <c r="L220" s="88"/>
      <c r="M220" s="88"/>
      <c r="N220" s="88"/>
      <c r="P220" s="88">
        <v>120</v>
      </c>
      <c r="Q220" s="88">
        <v>113.8</v>
      </c>
      <c r="R220" s="88">
        <v>117.2</v>
      </c>
      <c r="S220" s="290">
        <v>116.1</v>
      </c>
      <c r="T220" s="11">
        <v>103.5</v>
      </c>
      <c r="U220" s="23">
        <v>102.4</v>
      </c>
      <c r="V220" s="290">
        <v>123</v>
      </c>
      <c r="W220" s="7">
        <v>100.6</v>
      </c>
      <c r="X220" s="23">
        <v>95.4</v>
      </c>
      <c r="Y220" s="23">
        <v>87.7</v>
      </c>
      <c r="Z220" s="23">
        <v>91.5</v>
      </c>
    </row>
    <row r="221" spans="1:26" ht="12.75">
      <c r="A221" s="326" t="s">
        <v>720</v>
      </c>
      <c r="B221" s="193"/>
      <c r="C221" s="193"/>
      <c r="D221" s="88"/>
      <c r="E221" s="88"/>
      <c r="F221" s="88"/>
      <c r="G221" s="88"/>
      <c r="H221" s="88"/>
      <c r="I221" s="88"/>
      <c r="J221" s="88"/>
      <c r="K221" s="88"/>
      <c r="L221" s="88"/>
      <c r="M221" s="88"/>
      <c r="N221" s="88"/>
      <c r="P221" s="88">
        <v>116.9</v>
      </c>
      <c r="Q221" s="88">
        <v>100.4</v>
      </c>
      <c r="R221" s="88">
        <v>103.9</v>
      </c>
      <c r="S221" s="290">
        <v>101</v>
      </c>
      <c r="T221" s="11">
        <v>76.7</v>
      </c>
      <c r="U221" s="11">
        <v>114.3</v>
      </c>
      <c r="V221" s="290">
        <v>114.4</v>
      </c>
      <c r="W221" s="18">
        <v>107.5</v>
      </c>
      <c r="X221" s="23">
        <v>83.8</v>
      </c>
      <c r="Y221" s="23">
        <v>109.2</v>
      </c>
      <c r="Z221" s="23">
        <v>87.3</v>
      </c>
    </row>
    <row r="222" spans="1:26" ht="12.75">
      <c r="A222" s="223" t="s">
        <v>721</v>
      </c>
      <c r="B222" s="193"/>
      <c r="C222" s="193"/>
      <c r="D222" s="88"/>
      <c r="E222" s="88"/>
      <c r="F222" s="88"/>
      <c r="G222" s="88"/>
      <c r="H222" s="88"/>
      <c r="I222" s="88"/>
      <c r="J222" s="88"/>
      <c r="K222" s="88"/>
      <c r="L222" s="88"/>
      <c r="M222" s="88"/>
      <c r="N222" s="88"/>
      <c r="P222" s="88">
        <v>110.8</v>
      </c>
      <c r="Q222" s="88">
        <v>97.7</v>
      </c>
      <c r="R222" s="88">
        <v>142.7</v>
      </c>
      <c r="S222" s="290">
        <v>94.9</v>
      </c>
      <c r="T222" s="11">
        <v>99.7</v>
      </c>
      <c r="U222" s="11">
        <v>112.9</v>
      </c>
      <c r="V222" s="290">
        <v>125.1</v>
      </c>
      <c r="W222" s="7">
        <v>120.6</v>
      </c>
      <c r="X222" s="23">
        <v>87.6</v>
      </c>
      <c r="Y222" s="23">
        <v>88.5</v>
      </c>
      <c r="Z222" s="23">
        <v>84.7</v>
      </c>
    </row>
    <row r="223" spans="1:26" ht="15" customHeight="1">
      <c r="A223" s="330" t="s">
        <v>941</v>
      </c>
      <c r="B223" s="193"/>
      <c r="C223" s="193"/>
      <c r="D223" s="88"/>
      <c r="E223" s="88"/>
      <c r="F223" s="88"/>
      <c r="G223" s="88"/>
      <c r="H223" s="88"/>
      <c r="I223" s="88"/>
      <c r="J223" s="88"/>
      <c r="K223" s="88"/>
      <c r="L223" s="88"/>
      <c r="M223" s="88"/>
      <c r="N223" s="88"/>
      <c r="P223" s="88">
        <v>106</v>
      </c>
      <c r="Q223" s="88">
        <v>115</v>
      </c>
      <c r="R223" s="88">
        <v>130.3</v>
      </c>
      <c r="S223" s="290">
        <v>109.5</v>
      </c>
      <c r="T223" s="11">
        <v>73.7</v>
      </c>
      <c r="U223" s="11">
        <v>125.4</v>
      </c>
      <c r="V223" s="290">
        <v>93.9</v>
      </c>
      <c r="W223" s="7">
        <v>109.5</v>
      </c>
      <c r="X223" s="23">
        <v>104.9</v>
      </c>
      <c r="Y223" s="23">
        <v>118</v>
      </c>
      <c r="Z223" s="23">
        <v>85.7</v>
      </c>
    </row>
    <row r="224" spans="1:26" ht="12.75">
      <c r="A224" s="326" t="s">
        <v>722</v>
      </c>
      <c r="B224" s="193"/>
      <c r="C224" s="193"/>
      <c r="D224" s="88"/>
      <c r="E224" s="88"/>
      <c r="F224" s="88"/>
      <c r="G224" s="88"/>
      <c r="H224" s="88"/>
      <c r="I224" s="88"/>
      <c r="J224" s="88"/>
      <c r="K224" s="88"/>
      <c r="L224" s="88"/>
      <c r="M224" s="88"/>
      <c r="N224" s="88"/>
      <c r="P224" s="88">
        <v>97.7</v>
      </c>
      <c r="Q224" s="88">
        <v>113.4</v>
      </c>
      <c r="R224" s="88">
        <v>103</v>
      </c>
      <c r="S224" s="290">
        <v>118.3</v>
      </c>
      <c r="T224" s="23">
        <v>134.8</v>
      </c>
      <c r="U224" s="11">
        <v>115.2</v>
      </c>
      <c r="V224" s="11">
        <v>113.9</v>
      </c>
      <c r="W224" s="7">
        <v>104.8</v>
      </c>
      <c r="X224" s="23">
        <v>125.7</v>
      </c>
      <c r="Y224" s="23">
        <v>98.8</v>
      </c>
      <c r="Z224" s="23">
        <v>97.8</v>
      </c>
    </row>
    <row r="225" spans="1:26" ht="27" customHeight="1">
      <c r="A225" s="330" t="s">
        <v>723</v>
      </c>
      <c r="B225" s="193"/>
      <c r="C225" s="193"/>
      <c r="D225" s="193"/>
      <c r="E225" s="193"/>
      <c r="F225" s="193"/>
      <c r="G225" s="193"/>
      <c r="H225" s="88"/>
      <c r="I225" s="88"/>
      <c r="J225" s="88"/>
      <c r="K225" s="88"/>
      <c r="L225" s="88"/>
      <c r="M225" s="88"/>
      <c r="N225" s="88"/>
      <c r="P225" s="88">
        <v>99.5</v>
      </c>
      <c r="Q225" s="88">
        <v>125.8</v>
      </c>
      <c r="R225" s="88">
        <v>116.1</v>
      </c>
      <c r="S225" s="290">
        <v>108.6</v>
      </c>
      <c r="T225" s="23">
        <v>93</v>
      </c>
      <c r="U225" s="11">
        <v>84.9</v>
      </c>
      <c r="V225" s="290">
        <v>154.9</v>
      </c>
      <c r="W225" s="7">
        <v>94.7</v>
      </c>
      <c r="X225" s="23">
        <v>101.3</v>
      </c>
      <c r="Y225" s="23">
        <v>98.9</v>
      </c>
      <c r="Z225" s="23">
        <v>87.6</v>
      </c>
    </row>
    <row r="226" spans="1:26" ht="12.75">
      <c r="A226" s="223" t="s">
        <v>724</v>
      </c>
      <c r="B226" s="193"/>
      <c r="C226" s="193"/>
      <c r="D226" s="193"/>
      <c r="E226" s="193"/>
      <c r="F226" s="193"/>
      <c r="G226" s="193"/>
      <c r="H226" s="88"/>
      <c r="I226" s="88"/>
      <c r="J226" s="88"/>
      <c r="K226" s="88"/>
      <c r="L226" s="88"/>
      <c r="M226" s="88"/>
      <c r="N226" s="88"/>
      <c r="P226" s="88">
        <v>119.3</v>
      </c>
      <c r="Q226" s="88">
        <v>131.1</v>
      </c>
      <c r="R226" s="88">
        <v>125.6</v>
      </c>
      <c r="S226" s="290">
        <v>102.5</v>
      </c>
      <c r="T226" s="11">
        <v>79.4</v>
      </c>
      <c r="U226" s="11">
        <v>109.7</v>
      </c>
      <c r="V226" s="290">
        <v>113.4</v>
      </c>
      <c r="W226" s="7">
        <v>102.3</v>
      </c>
      <c r="X226" s="23">
        <v>103.1</v>
      </c>
      <c r="Y226" s="23">
        <v>100.6</v>
      </c>
      <c r="Z226" s="23">
        <v>84.2</v>
      </c>
    </row>
    <row r="227" spans="1:26" ht="12.75">
      <c r="A227" s="223" t="s">
        <v>967</v>
      </c>
      <c r="B227" s="193"/>
      <c r="C227" s="193"/>
      <c r="D227" s="193"/>
      <c r="E227" s="193"/>
      <c r="F227" s="193"/>
      <c r="G227" s="193"/>
      <c r="H227" s="88"/>
      <c r="I227" s="88"/>
      <c r="J227" s="88"/>
      <c r="K227" s="88"/>
      <c r="L227" s="88"/>
      <c r="M227" s="88"/>
      <c r="N227" s="88"/>
      <c r="P227" s="88">
        <v>121.4</v>
      </c>
      <c r="Q227" s="88">
        <v>124.6</v>
      </c>
      <c r="R227" s="88">
        <v>120.4</v>
      </c>
      <c r="S227" s="290">
        <v>108.1</v>
      </c>
      <c r="T227" s="11">
        <v>83.8</v>
      </c>
      <c r="U227" s="11">
        <v>103.6</v>
      </c>
      <c r="V227" s="290">
        <v>104.4</v>
      </c>
      <c r="W227" s="18">
        <v>113</v>
      </c>
      <c r="X227" s="23">
        <v>84</v>
      </c>
      <c r="Y227" s="23">
        <v>84.7</v>
      </c>
      <c r="Z227" s="23">
        <v>79.5</v>
      </c>
    </row>
    <row r="228" spans="1:26" ht="25.5">
      <c r="A228" s="223" t="s">
        <v>725</v>
      </c>
      <c r="B228" s="193"/>
      <c r="C228" s="193"/>
      <c r="D228" s="193"/>
      <c r="E228" s="193"/>
      <c r="F228" s="193"/>
      <c r="G228" s="193"/>
      <c r="H228" s="88"/>
      <c r="I228" s="88"/>
      <c r="J228" s="88"/>
      <c r="K228" s="88"/>
      <c r="L228" s="88"/>
      <c r="M228" s="88"/>
      <c r="N228" s="88"/>
      <c r="P228" s="88">
        <v>118.5</v>
      </c>
      <c r="Q228" s="88">
        <v>125.4</v>
      </c>
      <c r="R228" s="88">
        <v>115.2</v>
      </c>
      <c r="S228" s="290">
        <v>121.1</v>
      </c>
      <c r="T228" s="11">
        <v>85.7</v>
      </c>
      <c r="U228" s="11">
        <v>104.7</v>
      </c>
      <c r="V228" s="290">
        <v>116.1</v>
      </c>
      <c r="W228" s="18">
        <v>106</v>
      </c>
      <c r="X228" s="23">
        <v>105.5</v>
      </c>
      <c r="Y228" s="23">
        <v>74.6</v>
      </c>
      <c r="Z228" s="23">
        <v>84.7</v>
      </c>
    </row>
    <row r="229" spans="1:18" ht="54.75" customHeight="1">
      <c r="A229" s="334" t="s">
        <v>729</v>
      </c>
      <c r="C229" s="88"/>
      <c r="D229" s="88"/>
      <c r="E229" s="88"/>
      <c r="F229" s="88"/>
      <c r="G229" s="88"/>
      <c r="H229" s="88"/>
      <c r="I229" s="88"/>
      <c r="J229" s="88"/>
      <c r="K229" s="88"/>
      <c r="L229" s="88"/>
      <c r="M229" s="88"/>
      <c r="N229" s="88"/>
      <c r="O229" s="88"/>
      <c r="P229" s="88"/>
      <c r="Q229" s="88"/>
      <c r="R229" s="88"/>
    </row>
    <row r="230" spans="1:26" ht="15.75">
      <c r="A230" s="334" t="s">
        <v>1846</v>
      </c>
      <c r="B230" s="317"/>
      <c r="D230" s="311">
        <v>663.7</v>
      </c>
      <c r="E230" s="311">
        <v>1885</v>
      </c>
      <c r="F230" s="311">
        <v>7284.3</v>
      </c>
      <c r="G230" s="317">
        <v>11440.3</v>
      </c>
      <c r="H230" s="317">
        <v>16265.4</v>
      </c>
      <c r="I230" s="317">
        <v>41754.5</v>
      </c>
      <c r="J230" s="317">
        <v>66560.1</v>
      </c>
      <c r="K230" s="317">
        <v>132095.7</v>
      </c>
      <c r="L230" s="317">
        <v>174172</v>
      </c>
      <c r="M230" s="317">
        <v>247459.2</v>
      </c>
      <c r="N230" s="317">
        <v>327230.1</v>
      </c>
      <c r="O230" s="317">
        <v>429413</v>
      </c>
      <c r="P230" s="317">
        <v>667291.4</v>
      </c>
      <c r="Q230" s="317">
        <v>832895.3</v>
      </c>
      <c r="R230" s="317">
        <v>1093750.8</v>
      </c>
      <c r="S230" s="317">
        <v>1176239.3</v>
      </c>
      <c r="T230" s="11">
        <v>1103400.8</v>
      </c>
      <c r="U230" s="7">
        <v>1159310</v>
      </c>
      <c r="V230" s="290">
        <v>1602163.7</v>
      </c>
      <c r="W230" s="7">
        <v>1675071.5</v>
      </c>
      <c r="X230" s="7">
        <v>1841917.3</v>
      </c>
      <c r="Y230" s="18">
        <v>1849847.8074</v>
      </c>
      <c r="Z230" s="335" t="s">
        <v>730</v>
      </c>
    </row>
    <row r="231" spans="1:25" ht="12.75">
      <c r="A231" s="336" t="s">
        <v>698</v>
      </c>
      <c r="C231" s="88"/>
      <c r="D231" s="88"/>
      <c r="E231" s="88"/>
      <c r="F231" s="88"/>
      <c r="G231" s="88"/>
      <c r="H231" s="88"/>
      <c r="I231" s="88"/>
      <c r="J231" s="88"/>
      <c r="K231" s="88"/>
      <c r="L231" s="88"/>
      <c r="M231" s="88"/>
      <c r="N231" s="88"/>
      <c r="O231" s="88"/>
      <c r="P231" s="88"/>
      <c r="Q231" s="88"/>
      <c r="R231" s="88"/>
      <c r="T231" s="11"/>
      <c r="U231" s="7"/>
      <c r="V231" s="18"/>
      <c r="W231" s="18"/>
      <c r="X231" s="7"/>
      <c r="Y231" s="18"/>
    </row>
    <row r="232" spans="1:26" ht="12.75">
      <c r="A232" s="223" t="s">
        <v>950</v>
      </c>
      <c r="C232" s="88"/>
      <c r="D232" s="88"/>
      <c r="E232" s="88"/>
      <c r="F232" s="88"/>
      <c r="G232" s="88"/>
      <c r="H232" s="88"/>
      <c r="I232" s="88"/>
      <c r="J232" s="88"/>
      <c r="K232" s="88"/>
      <c r="L232" s="88"/>
      <c r="N232" s="88">
        <v>2082.3</v>
      </c>
      <c r="O232" s="88">
        <v>3417</v>
      </c>
      <c r="P232" s="88">
        <v>5474.7</v>
      </c>
      <c r="Q232" s="88">
        <v>8520.8</v>
      </c>
      <c r="R232" s="88">
        <v>15281.1</v>
      </c>
      <c r="S232" s="88">
        <v>28978.3</v>
      </c>
      <c r="T232" s="11">
        <v>26352.6</v>
      </c>
      <c r="U232" s="7">
        <v>14558.5</v>
      </c>
      <c r="V232" s="290">
        <v>32319.6</v>
      </c>
      <c r="W232" s="18">
        <v>37952</v>
      </c>
      <c r="X232" s="7">
        <v>34656.1</v>
      </c>
      <c r="Y232" s="18">
        <v>30093.5128</v>
      </c>
      <c r="Z232" s="230" t="s">
        <v>377</v>
      </c>
    </row>
    <row r="233" spans="1:26" ht="12.75">
      <c r="A233" s="223" t="s">
        <v>699</v>
      </c>
      <c r="C233" s="88"/>
      <c r="D233" s="88"/>
      <c r="E233" s="88"/>
      <c r="F233" s="88"/>
      <c r="G233" s="88"/>
      <c r="H233" s="88"/>
      <c r="I233" s="88"/>
      <c r="J233" s="88"/>
      <c r="K233" s="88"/>
      <c r="L233" s="88"/>
      <c r="N233" s="88">
        <v>132</v>
      </c>
      <c r="O233" s="88">
        <v>333</v>
      </c>
      <c r="P233" s="88">
        <v>259</v>
      </c>
      <c r="Q233" s="88">
        <v>390.8</v>
      </c>
      <c r="R233" s="88">
        <v>235.3</v>
      </c>
      <c r="S233" s="88">
        <v>140.3</v>
      </c>
      <c r="T233" s="11">
        <v>169.4</v>
      </c>
      <c r="U233" s="7">
        <v>137.7</v>
      </c>
      <c r="V233" s="290">
        <v>600.2</v>
      </c>
      <c r="W233" s="7">
        <v>1258.6</v>
      </c>
      <c r="X233" s="7">
        <v>94.4</v>
      </c>
      <c r="Y233" s="18">
        <v>299.21259999999995</v>
      </c>
      <c r="Z233" s="230" t="s">
        <v>377</v>
      </c>
    </row>
    <row r="234" spans="1:26" ht="12.75">
      <c r="A234" s="223" t="s">
        <v>432</v>
      </c>
      <c r="C234" s="88"/>
      <c r="D234" s="88"/>
      <c r="E234" s="88"/>
      <c r="F234" s="88"/>
      <c r="G234" s="88"/>
      <c r="H234" s="88"/>
      <c r="I234" s="88"/>
      <c r="J234" s="88"/>
      <c r="K234" s="88"/>
      <c r="L234" s="88"/>
      <c r="N234" s="88">
        <v>63816</v>
      </c>
      <c r="O234" s="88">
        <v>87057</v>
      </c>
      <c r="P234" s="88">
        <v>114373</v>
      </c>
      <c r="Q234" s="88">
        <v>212356</v>
      </c>
      <c r="R234" s="88">
        <v>216127.5</v>
      </c>
      <c r="S234" s="88">
        <v>251819.3</v>
      </c>
      <c r="T234" s="11">
        <v>183772.7</v>
      </c>
      <c r="U234" s="7">
        <v>294807.5</v>
      </c>
      <c r="V234" s="290">
        <v>354309</v>
      </c>
      <c r="W234" s="7">
        <v>421383.3</v>
      </c>
      <c r="X234" s="7">
        <v>420530.6</v>
      </c>
      <c r="Y234" s="18">
        <v>354252.5364</v>
      </c>
      <c r="Z234" s="230" t="s">
        <v>377</v>
      </c>
    </row>
    <row r="235" spans="1:25" ht="12.75">
      <c r="A235" s="325" t="s">
        <v>238</v>
      </c>
      <c r="C235" s="88"/>
      <c r="D235" s="88"/>
      <c r="E235" s="88"/>
      <c r="F235" s="88"/>
      <c r="G235" s="88"/>
      <c r="H235" s="88"/>
      <c r="I235" s="88"/>
      <c r="J235" s="88"/>
      <c r="K235" s="88"/>
      <c r="L235" s="88"/>
      <c r="N235" s="88"/>
      <c r="O235" s="88"/>
      <c r="P235" s="88"/>
      <c r="Q235" s="88"/>
      <c r="R235" s="88"/>
      <c r="S235" s="88"/>
      <c r="T235" s="11"/>
      <c r="U235" s="7"/>
      <c r="V235" s="116"/>
      <c r="W235" s="7"/>
      <c r="X235" s="7"/>
      <c r="Y235" s="18"/>
    </row>
    <row r="236" spans="1:26" ht="12.75">
      <c r="A236" s="326" t="s">
        <v>700</v>
      </c>
      <c r="C236" s="88"/>
      <c r="D236" s="88"/>
      <c r="E236" s="88"/>
      <c r="F236" s="88"/>
      <c r="G236" s="88"/>
      <c r="H236" s="88"/>
      <c r="I236" s="88"/>
      <c r="J236" s="88"/>
      <c r="K236" s="88"/>
      <c r="L236" s="88"/>
      <c r="N236" s="88">
        <v>58711</v>
      </c>
      <c r="O236" s="88">
        <v>81895</v>
      </c>
      <c r="P236" s="88">
        <v>105395.2</v>
      </c>
      <c r="Q236" s="88">
        <v>203902.6</v>
      </c>
      <c r="R236" s="88">
        <v>202420.8</v>
      </c>
      <c r="S236" s="88">
        <v>234292.8</v>
      </c>
      <c r="T236" s="11">
        <v>157657.2</v>
      </c>
      <c r="U236" s="18">
        <v>262716</v>
      </c>
      <c r="V236" s="290">
        <v>313877.9</v>
      </c>
      <c r="W236" s="7">
        <v>363542.5</v>
      </c>
      <c r="X236" s="7">
        <v>369976.4</v>
      </c>
      <c r="Y236" s="18">
        <v>313140.0319</v>
      </c>
      <c r="Z236" s="230" t="s">
        <v>377</v>
      </c>
    </row>
    <row r="237" spans="1:26" ht="25.5">
      <c r="A237" s="326" t="s">
        <v>701</v>
      </c>
      <c r="C237" s="88"/>
      <c r="D237" s="88"/>
      <c r="E237" s="88"/>
      <c r="F237" s="88"/>
      <c r="G237" s="88"/>
      <c r="H237" s="88"/>
      <c r="I237" s="88"/>
      <c r="J237" s="88"/>
      <c r="K237" s="88"/>
      <c r="L237" s="88"/>
      <c r="N237" s="88">
        <v>5105</v>
      </c>
      <c r="O237" s="88">
        <v>5162</v>
      </c>
      <c r="P237" s="88">
        <v>8977.9</v>
      </c>
      <c r="Q237" s="88">
        <v>8453.4</v>
      </c>
      <c r="R237" s="88">
        <v>13706.7</v>
      </c>
      <c r="S237" s="88">
        <v>17526.5</v>
      </c>
      <c r="T237" s="11">
        <v>26115.5</v>
      </c>
      <c r="U237" s="7">
        <v>32091.4</v>
      </c>
      <c r="V237" s="290">
        <v>40431.1</v>
      </c>
      <c r="W237" s="7">
        <v>57840.8</v>
      </c>
      <c r="X237" s="7">
        <v>50554.2</v>
      </c>
      <c r="Y237" s="18">
        <v>41112.5045</v>
      </c>
      <c r="Z237" s="230" t="s">
        <v>377</v>
      </c>
    </row>
    <row r="238" spans="1:26" ht="12.75">
      <c r="A238" s="223" t="s">
        <v>433</v>
      </c>
      <c r="C238" s="88"/>
      <c r="D238" s="88"/>
      <c r="E238" s="88"/>
      <c r="F238" s="88"/>
      <c r="G238" s="88"/>
      <c r="H238" s="88"/>
      <c r="I238" s="88"/>
      <c r="J238" s="88"/>
      <c r="K238" s="88"/>
      <c r="L238" s="88"/>
      <c r="N238" s="290">
        <v>130207</v>
      </c>
      <c r="O238" s="290">
        <v>182280</v>
      </c>
      <c r="P238" s="290">
        <v>265766.9</v>
      </c>
      <c r="Q238" s="290">
        <v>292770.3</v>
      </c>
      <c r="R238" s="290">
        <v>367797</v>
      </c>
      <c r="S238" s="290">
        <v>425803.8</v>
      </c>
      <c r="T238" s="11">
        <v>356315.9</v>
      </c>
      <c r="U238" s="7">
        <v>380641.9</v>
      </c>
      <c r="V238" s="290">
        <v>502693.9</v>
      </c>
      <c r="W238" s="7">
        <v>560476.9</v>
      </c>
      <c r="X238" s="7">
        <v>593640.8</v>
      </c>
      <c r="Y238" s="18">
        <v>552090.8484</v>
      </c>
      <c r="Z238" s="230" t="s">
        <v>377</v>
      </c>
    </row>
    <row r="239" spans="1:26" ht="12.75">
      <c r="A239" s="325" t="s">
        <v>238</v>
      </c>
      <c r="C239" s="88"/>
      <c r="D239" s="88"/>
      <c r="E239" s="88"/>
      <c r="F239" s="88"/>
      <c r="G239" s="88"/>
      <c r="H239" s="88"/>
      <c r="I239" s="88"/>
      <c r="J239" s="88"/>
      <c r="K239" s="88"/>
      <c r="L239" s="88"/>
      <c r="N239" s="88"/>
      <c r="O239" s="88"/>
      <c r="P239" s="88"/>
      <c r="Q239" s="88"/>
      <c r="R239" s="88"/>
      <c r="S239" s="88"/>
      <c r="T239" s="11"/>
      <c r="U239" s="7"/>
      <c r="V239" s="116"/>
      <c r="W239" s="48"/>
      <c r="X239" s="7"/>
      <c r="Y239" s="48"/>
      <c r="Z239" s="230"/>
    </row>
    <row r="240" spans="1:26" ht="25.5">
      <c r="A240" s="326" t="s">
        <v>702</v>
      </c>
      <c r="C240" s="88"/>
      <c r="D240" s="88"/>
      <c r="E240" s="88"/>
      <c r="F240" s="88"/>
      <c r="G240" s="88"/>
      <c r="H240" s="88"/>
      <c r="I240" s="88"/>
      <c r="J240" s="88"/>
      <c r="K240" s="88"/>
      <c r="L240" s="88"/>
      <c r="N240" s="88">
        <v>33200</v>
      </c>
      <c r="O240" s="88">
        <v>32457</v>
      </c>
      <c r="P240" s="88">
        <v>42868</v>
      </c>
      <c r="Q240" s="88">
        <v>55344</v>
      </c>
      <c r="R240" s="88">
        <v>63841.6</v>
      </c>
      <c r="S240" s="88">
        <v>65894.9</v>
      </c>
      <c r="T240" s="11">
        <v>45304.6</v>
      </c>
      <c r="U240" s="18">
        <v>48780</v>
      </c>
      <c r="V240" s="11">
        <v>58303.6</v>
      </c>
      <c r="W240" s="18">
        <v>61975</v>
      </c>
      <c r="X240" s="7">
        <v>71616.5</v>
      </c>
      <c r="Y240" s="18">
        <v>77057.2984</v>
      </c>
      <c r="Z240" s="230" t="s">
        <v>377</v>
      </c>
    </row>
    <row r="241" spans="1:26" ht="12.75">
      <c r="A241" s="326" t="s">
        <v>703</v>
      </c>
      <c r="C241" s="88"/>
      <c r="D241" s="88"/>
      <c r="E241" s="88"/>
      <c r="F241" s="88"/>
      <c r="G241" s="88"/>
      <c r="H241" s="88"/>
      <c r="I241" s="88"/>
      <c r="J241" s="88"/>
      <c r="K241" s="88"/>
      <c r="L241" s="88"/>
      <c r="N241" s="88">
        <v>1022</v>
      </c>
      <c r="O241" s="88">
        <v>697</v>
      </c>
      <c r="P241" s="88">
        <v>1340.5</v>
      </c>
      <c r="Q241" s="88">
        <v>1272.4</v>
      </c>
      <c r="R241" s="88">
        <v>1362.8</v>
      </c>
      <c r="S241" s="88">
        <v>1595.9</v>
      </c>
      <c r="T241" s="11">
        <v>822.2</v>
      </c>
      <c r="U241" s="7">
        <v>1599.8</v>
      </c>
      <c r="V241" s="11">
        <v>1659.6</v>
      </c>
      <c r="W241" s="18">
        <v>1044</v>
      </c>
      <c r="X241" s="7">
        <v>1259.8</v>
      </c>
      <c r="Y241" s="18">
        <v>2477.6713</v>
      </c>
      <c r="Z241" s="230" t="s">
        <v>377</v>
      </c>
    </row>
    <row r="242" spans="1:26" ht="12.75">
      <c r="A242" s="326" t="s">
        <v>704</v>
      </c>
      <c r="C242" s="88"/>
      <c r="D242" s="88"/>
      <c r="E242" s="88"/>
      <c r="F242" s="88"/>
      <c r="G242" s="88"/>
      <c r="H242" s="88"/>
      <c r="I242" s="88"/>
      <c r="J242" s="88"/>
      <c r="K242" s="88"/>
      <c r="L242" s="88"/>
      <c r="N242" s="88">
        <v>33</v>
      </c>
      <c r="O242" s="88">
        <v>98</v>
      </c>
      <c r="P242" s="88">
        <v>130.4</v>
      </c>
      <c r="Q242" s="88">
        <v>50.5</v>
      </c>
      <c r="R242" s="88">
        <v>62.9</v>
      </c>
      <c r="S242" s="290">
        <v>4.2</v>
      </c>
      <c r="T242" s="11">
        <v>35.9</v>
      </c>
      <c r="U242" s="7">
        <v>60.7</v>
      </c>
      <c r="V242" s="11">
        <v>371.2</v>
      </c>
      <c r="W242" s="7">
        <v>36.3</v>
      </c>
      <c r="X242" s="7">
        <v>39.9</v>
      </c>
      <c r="Y242" s="18">
        <v>91.903</v>
      </c>
      <c r="Z242" s="230" t="s">
        <v>377</v>
      </c>
    </row>
    <row r="243" spans="1:26" ht="12.75">
      <c r="A243" s="326" t="s">
        <v>705</v>
      </c>
      <c r="C243" s="88"/>
      <c r="D243" s="88"/>
      <c r="E243" s="88"/>
      <c r="F243" s="88"/>
      <c r="G243" s="88"/>
      <c r="H243" s="88"/>
      <c r="I243" s="88"/>
      <c r="J243" s="88"/>
      <c r="K243" s="88"/>
      <c r="L243" s="88"/>
      <c r="N243" s="88">
        <v>7195</v>
      </c>
      <c r="O243" s="88">
        <v>10709</v>
      </c>
      <c r="P243" s="88">
        <v>15179.8</v>
      </c>
      <c r="Q243" s="88">
        <v>10951.3</v>
      </c>
      <c r="R243" s="88">
        <v>11216.7</v>
      </c>
      <c r="S243" s="88">
        <v>17081.8</v>
      </c>
      <c r="T243" s="11">
        <v>8740.9</v>
      </c>
      <c r="U243" s="7">
        <v>6810.3</v>
      </c>
      <c r="V243" s="11">
        <v>16969.4</v>
      </c>
      <c r="W243" s="7">
        <v>15248.9</v>
      </c>
      <c r="X243" s="7">
        <v>14654.3</v>
      </c>
      <c r="Y243" s="18">
        <v>19773.5163</v>
      </c>
      <c r="Z243" s="230" t="s">
        <v>377</v>
      </c>
    </row>
    <row r="244" spans="1:26" ht="25.5">
      <c r="A244" s="326" t="s">
        <v>918</v>
      </c>
      <c r="C244" s="88"/>
      <c r="D244" s="88"/>
      <c r="E244" s="88"/>
      <c r="F244" s="88"/>
      <c r="G244" s="88"/>
      <c r="H244" s="88"/>
      <c r="I244" s="88"/>
      <c r="J244" s="88"/>
      <c r="K244" s="88"/>
      <c r="L244" s="88"/>
      <c r="N244" s="88">
        <v>6910</v>
      </c>
      <c r="O244" s="88">
        <v>9257</v>
      </c>
      <c r="P244" s="88">
        <v>13942.4</v>
      </c>
      <c r="Q244" s="88">
        <v>11423.7</v>
      </c>
      <c r="R244" s="88">
        <v>19069.9</v>
      </c>
      <c r="S244" s="88">
        <v>18656.7</v>
      </c>
      <c r="T244" s="23">
        <v>21466.8</v>
      </c>
      <c r="U244" s="7">
        <v>22990.2</v>
      </c>
      <c r="V244" s="11">
        <v>33605.8</v>
      </c>
      <c r="W244" s="18">
        <v>21648</v>
      </c>
      <c r="X244" s="7">
        <v>28669.2</v>
      </c>
      <c r="Y244" s="18">
        <v>20762.0787</v>
      </c>
      <c r="Z244" s="230" t="s">
        <v>377</v>
      </c>
    </row>
    <row r="245" spans="1:26" ht="15.75" customHeight="1">
      <c r="A245" s="326" t="s">
        <v>919</v>
      </c>
      <c r="C245" s="88"/>
      <c r="D245" s="88"/>
      <c r="E245" s="88"/>
      <c r="F245" s="88"/>
      <c r="G245" s="88"/>
      <c r="H245" s="88"/>
      <c r="I245" s="88"/>
      <c r="J245" s="88"/>
      <c r="K245" s="88"/>
      <c r="L245" s="88"/>
      <c r="N245" s="88">
        <v>8334</v>
      </c>
      <c r="O245" s="88">
        <v>14927</v>
      </c>
      <c r="P245" s="88">
        <v>21477.6</v>
      </c>
      <c r="Q245" s="88">
        <v>11826.7</v>
      </c>
      <c r="R245" s="88">
        <v>10622</v>
      </c>
      <c r="S245" s="88">
        <v>7170.3</v>
      </c>
      <c r="T245" s="11">
        <v>11081.4</v>
      </c>
      <c r="U245" s="7">
        <v>11194.7</v>
      </c>
      <c r="V245" s="11">
        <v>35239.1</v>
      </c>
      <c r="W245" s="7">
        <v>70772.7</v>
      </c>
      <c r="X245" s="7">
        <v>86518.1</v>
      </c>
      <c r="Y245" s="18">
        <v>54739.3691</v>
      </c>
      <c r="Z245" s="230" t="s">
        <v>377</v>
      </c>
    </row>
    <row r="246" spans="1:26" ht="12.75">
      <c r="A246" s="326" t="s">
        <v>706</v>
      </c>
      <c r="C246" s="88"/>
      <c r="D246" s="88"/>
      <c r="E246" s="88"/>
      <c r="F246" s="88"/>
      <c r="G246" s="88"/>
      <c r="H246" s="88"/>
      <c r="I246" s="88"/>
      <c r="J246" s="88"/>
      <c r="K246" s="88"/>
      <c r="L246" s="88"/>
      <c r="N246" s="88">
        <v>6608</v>
      </c>
      <c r="O246" s="88">
        <v>11811</v>
      </c>
      <c r="P246" s="88">
        <v>25716.6</v>
      </c>
      <c r="Q246" s="88">
        <v>33717.8</v>
      </c>
      <c r="R246" s="88">
        <v>53372.4</v>
      </c>
      <c r="S246" s="88">
        <v>44127.7</v>
      </c>
      <c r="T246" s="11">
        <v>39580.2</v>
      </c>
      <c r="U246" s="7">
        <v>40833.7</v>
      </c>
      <c r="V246" s="11">
        <v>65849.3</v>
      </c>
      <c r="W246" s="7">
        <v>67897.3</v>
      </c>
      <c r="X246" s="7">
        <v>57727.5</v>
      </c>
      <c r="Y246" s="18">
        <v>65086.707299999995</v>
      </c>
      <c r="Z246" s="230" t="s">
        <v>377</v>
      </c>
    </row>
    <row r="247" spans="1:26" ht="12.75">
      <c r="A247" s="326" t="s">
        <v>921</v>
      </c>
      <c r="C247" s="88"/>
      <c r="D247" s="88"/>
      <c r="E247" s="88"/>
      <c r="F247" s="88"/>
      <c r="G247" s="88"/>
      <c r="H247" s="88"/>
      <c r="I247" s="88"/>
      <c r="J247" s="88"/>
      <c r="K247" s="88"/>
      <c r="L247" s="88"/>
      <c r="N247" s="88">
        <v>4033</v>
      </c>
      <c r="O247" s="88">
        <v>5108</v>
      </c>
      <c r="P247" s="88">
        <v>8216</v>
      </c>
      <c r="Q247" s="88">
        <v>9329.4</v>
      </c>
      <c r="R247" s="88">
        <v>14876.8</v>
      </c>
      <c r="S247" s="88">
        <v>12164.4</v>
      </c>
      <c r="T247" s="11">
        <v>7692.1</v>
      </c>
      <c r="U247" s="7">
        <v>9934.4</v>
      </c>
      <c r="V247" s="11">
        <v>16705.8</v>
      </c>
      <c r="W247" s="7">
        <v>17811.3</v>
      </c>
      <c r="X247" s="7">
        <v>17429.4</v>
      </c>
      <c r="Y247" s="18">
        <v>20028.7966</v>
      </c>
      <c r="Z247" s="230" t="s">
        <v>377</v>
      </c>
    </row>
    <row r="248" spans="1:26" ht="12.75">
      <c r="A248" s="326" t="s">
        <v>707</v>
      </c>
      <c r="C248" s="88"/>
      <c r="D248" s="88"/>
      <c r="E248" s="88"/>
      <c r="F248" s="88"/>
      <c r="G248" s="88"/>
      <c r="H248" s="88"/>
      <c r="I248" s="88"/>
      <c r="J248" s="88"/>
      <c r="K248" s="88"/>
      <c r="L248" s="88"/>
      <c r="N248" s="88">
        <v>7855</v>
      </c>
      <c r="O248" s="88">
        <v>16476</v>
      </c>
      <c r="P248" s="88">
        <v>24088</v>
      </c>
      <c r="Q248" s="88">
        <v>20517.9</v>
      </c>
      <c r="R248" s="88">
        <v>29505.5</v>
      </c>
      <c r="S248" s="88">
        <v>43479.6</v>
      </c>
      <c r="T248" s="11">
        <v>33230.7</v>
      </c>
      <c r="U248" s="18">
        <v>28433</v>
      </c>
      <c r="V248" s="11">
        <v>40890.5</v>
      </c>
      <c r="W248" s="7">
        <v>50312.1</v>
      </c>
      <c r="X248" s="7">
        <v>59051.6</v>
      </c>
      <c r="Y248" s="18">
        <v>55627.0833</v>
      </c>
      <c r="Z248" s="230" t="s">
        <v>377</v>
      </c>
    </row>
    <row r="249" spans="1:26" ht="25.5">
      <c r="A249" s="327" t="s">
        <v>708</v>
      </c>
      <c r="C249" s="88"/>
      <c r="D249" s="88"/>
      <c r="E249" s="88"/>
      <c r="F249" s="88"/>
      <c r="G249" s="88"/>
      <c r="H249" s="88"/>
      <c r="I249" s="88"/>
      <c r="J249" s="88"/>
      <c r="K249" s="88"/>
      <c r="L249" s="88"/>
      <c r="N249" s="88">
        <v>42661</v>
      </c>
      <c r="O249" s="88">
        <v>64526</v>
      </c>
      <c r="P249" s="88">
        <v>88620.5</v>
      </c>
      <c r="Q249" s="88">
        <v>101525.2</v>
      </c>
      <c r="R249" s="88">
        <v>112856.4</v>
      </c>
      <c r="S249" s="88">
        <v>159497.1</v>
      </c>
      <c r="T249" s="11">
        <v>120869.9</v>
      </c>
      <c r="U249" s="7">
        <v>136693.1</v>
      </c>
      <c r="V249" s="11">
        <v>148101.5</v>
      </c>
      <c r="W249" s="7">
        <v>150330.1</v>
      </c>
      <c r="X249" s="7">
        <v>117791.5</v>
      </c>
      <c r="Y249" s="18">
        <v>111396.231</v>
      </c>
      <c r="Z249" s="230" t="s">
        <v>377</v>
      </c>
    </row>
    <row r="250" spans="1:26" ht="12.75">
      <c r="A250" s="325" t="s">
        <v>709</v>
      </c>
      <c r="C250" s="88"/>
      <c r="D250" s="88"/>
      <c r="E250" s="88"/>
      <c r="F250" s="88"/>
      <c r="G250" s="88"/>
      <c r="H250" s="88"/>
      <c r="I250" s="88"/>
      <c r="J250" s="88"/>
      <c r="K250" s="88"/>
      <c r="L250" s="88"/>
      <c r="N250" s="290">
        <v>38618</v>
      </c>
      <c r="O250" s="290">
        <v>62027</v>
      </c>
      <c r="P250" s="290">
        <v>86358</v>
      </c>
      <c r="Q250" s="88">
        <v>98465</v>
      </c>
      <c r="R250" s="88">
        <v>107188.1</v>
      </c>
      <c r="S250" s="88">
        <v>153361.4</v>
      </c>
      <c r="T250" s="11">
        <v>116593.1</v>
      </c>
      <c r="U250" s="7">
        <v>132512.2</v>
      </c>
      <c r="V250" s="23">
        <v>139595</v>
      </c>
      <c r="W250" s="7">
        <v>138415.5</v>
      </c>
      <c r="X250" s="7">
        <v>104202.8</v>
      </c>
      <c r="Y250" s="18">
        <v>105782.6746</v>
      </c>
      <c r="Z250" s="230" t="s">
        <v>377</v>
      </c>
    </row>
    <row r="251" spans="1:26" ht="12.75">
      <c r="A251" s="326" t="s">
        <v>731</v>
      </c>
      <c r="C251" s="88"/>
      <c r="D251" s="88"/>
      <c r="E251" s="88"/>
      <c r="F251" s="88"/>
      <c r="G251" s="88"/>
      <c r="H251" s="88"/>
      <c r="I251" s="88"/>
      <c r="J251" s="88"/>
      <c r="K251" s="88"/>
      <c r="L251" s="88"/>
      <c r="N251" s="88">
        <v>2378</v>
      </c>
      <c r="O251" s="88">
        <v>5231</v>
      </c>
      <c r="P251" s="88">
        <v>7359.3</v>
      </c>
      <c r="Q251" s="88">
        <v>11328.4</v>
      </c>
      <c r="R251" s="88">
        <v>12461.1</v>
      </c>
      <c r="S251" s="88">
        <v>9460.3</v>
      </c>
      <c r="T251" s="11">
        <v>11980.2</v>
      </c>
      <c r="U251" s="7">
        <v>17002.9</v>
      </c>
      <c r="V251" s="11">
        <v>20483.1</v>
      </c>
      <c r="W251" s="7">
        <v>25354.2</v>
      </c>
      <c r="X251" s="7">
        <v>26655.3</v>
      </c>
      <c r="Y251" s="18">
        <v>29653.6558</v>
      </c>
      <c r="Z251" s="230" t="s">
        <v>377</v>
      </c>
    </row>
    <row r="252" spans="1:26" ht="27.75" customHeight="1">
      <c r="A252" s="337" t="s">
        <v>711</v>
      </c>
      <c r="C252" s="88"/>
      <c r="D252" s="88"/>
      <c r="E252" s="88"/>
      <c r="F252" s="88"/>
      <c r="G252" s="88"/>
      <c r="H252" s="88"/>
      <c r="I252" s="88"/>
      <c r="J252" s="88"/>
      <c r="K252" s="88"/>
      <c r="L252" s="88"/>
      <c r="N252" s="88">
        <v>2397</v>
      </c>
      <c r="O252" s="88">
        <v>1672</v>
      </c>
      <c r="P252" s="88">
        <v>4453.3</v>
      </c>
      <c r="Q252" s="88">
        <v>3900.1</v>
      </c>
      <c r="R252" s="88">
        <v>6882.9</v>
      </c>
      <c r="S252" s="88">
        <v>7591.4</v>
      </c>
      <c r="T252" s="11">
        <v>7616.5</v>
      </c>
      <c r="U252" s="18">
        <v>4947</v>
      </c>
      <c r="V252" s="11">
        <v>6405.2</v>
      </c>
      <c r="W252" s="7">
        <v>10465.1</v>
      </c>
      <c r="X252" s="7">
        <v>13549.8</v>
      </c>
      <c r="Y252" s="18">
        <v>9371.5792</v>
      </c>
      <c r="Z252" s="230" t="s">
        <v>377</v>
      </c>
    </row>
    <row r="253" spans="1:26" ht="12.75">
      <c r="A253" s="326" t="s">
        <v>927</v>
      </c>
      <c r="C253" s="88"/>
      <c r="D253" s="88"/>
      <c r="E253" s="88"/>
      <c r="F253" s="88"/>
      <c r="G253" s="88"/>
      <c r="H253" s="88"/>
      <c r="I253" s="88"/>
      <c r="J253" s="88"/>
      <c r="K253" s="88"/>
      <c r="L253" s="88"/>
      <c r="N253" s="88">
        <v>4952</v>
      </c>
      <c r="O253" s="88">
        <v>6772</v>
      </c>
      <c r="P253" s="88">
        <v>8069.6</v>
      </c>
      <c r="Q253" s="88">
        <v>15842.6</v>
      </c>
      <c r="R253" s="88">
        <v>26981.5</v>
      </c>
      <c r="S253" s="88">
        <v>29737.3</v>
      </c>
      <c r="T253" s="11">
        <v>38505.9</v>
      </c>
      <c r="U253" s="7">
        <v>45371.7</v>
      </c>
      <c r="V253" s="11">
        <v>51776.9</v>
      </c>
      <c r="W253" s="7">
        <v>60760.5</v>
      </c>
      <c r="X253" s="7">
        <v>91390.8</v>
      </c>
      <c r="Y253" s="18">
        <v>80818.9387</v>
      </c>
      <c r="Z253" s="230" t="s">
        <v>377</v>
      </c>
    </row>
    <row r="254" spans="1:26" ht="12.75">
      <c r="A254" s="328" t="s">
        <v>334</v>
      </c>
      <c r="C254" s="88"/>
      <c r="D254" s="88"/>
      <c r="E254" s="88"/>
      <c r="F254" s="88"/>
      <c r="G254" s="88"/>
      <c r="H254" s="88"/>
      <c r="I254" s="88"/>
      <c r="J254" s="88"/>
      <c r="K254" s="88"/>
      <c r="L254" s="88"/>
      <c r="N254" s="88"/>
      <c r="O254" s="88"/>
      <c r="P254" s="88"/>
      <c r="Q254" s="88"/>
      <c r="R254" s="88"/>
      <c r="S254" s="88"/>
      <c r="T254" s="11"/>
      <c r="U254" s="7"/>
      <c r="V254" s="11"/>
      <c r="W254" s="7"/>
      <c r="X254" s="7"/>
      <c r="Y254" s="18"/>
      <c r="Z254" s="230" t="s">
        <v>377</v>
      </c>
    </row>
    <row r="255" spans="1:26" ht="25.5">
      <c r="A255" s="329" t="s">
        <v>712</v>
      </c>
      <c r="C255" s="88"/>
      <c r="D255" s="88"/>
      <c r="E255" s="88"/>
      <c r="F255" s="88"/>
      <c r="G255" s="88"/>
      <c r="H255" s="88"/>
      <c r="I255" s="88"/>
      <c r="J255" s="88"/>
      <c r="K255" s="88"/>
      <c r="L255" s="88"/>
      <c r="N255" s="88">
        <v>3940</v>
      </c>
      <c r="O255" s="88">
        <v>5596</v>
      </c>
      <c r="P255" s="290">
        <v>6520</v>
      </c>
      <c r="Q255" s="290">
        <v>12141.1</v>
      </c>
      <c r="R255" s="290">
        <v>20775.7</v>
      </c>
      <c r="S255" s="290">
        <v>24079.4</v>
      </c>
      <c r="T255" s="23">
        <v>32939</v>
      </c>
      <c r="U255" s="7">
        <v>38477.6</v>
      </c>
      <c r="V255" s="23">
        <v>45927</v>
      </c>
      <c r="W255" s="7">
        <v>46653.8</v>
      </c>
      <c r="X255" s="7">
        <v>71065.7</v>
      </c>
      <c r="Y255" s="18">
        <v>67234.581</v>
      </c>
      <c r="Z255" s="230" t="s">
        <v>377</v>
      </c>
    </row>
    <row r="256" spans="1:26" ht="25.5">
      <c r="A256" s="329" t="s">
        <v>713</v>
      </c>
      <c r="C256" s="88"/>
      <c r="D256" s="88"/>
      <c r="E256" s="88"/>
      <c r="F256" s="88"/>
      <c r="G256" s="88"/>
      <c r="H256" s="88"/>
      <c r="I256" s="88"/>
      <c r="J256" s="88"/>
      <c r="K256" s="88"/>
      <c r="L256" s="88"/>
      <c r="N256" s="88">
        <v>1012</v>
      </c>
      <c r="O256" s="88">
        <v>1176</v>
      </c>
      <c r="P256" s="290">
        <v>1550</v>
      </c>
      <c r="Q256" s="290">
        <v>3702.5</v>
      </c>
      <c r="R256" s="290">
        <v>6205.8</v>
      </c>
      <c r="S256" s="290">
        <v>5657.9</v>
      </c>
      <c r="T256" s="11">
        <v>5566.9</v>
      </c>
      <c r="U256" s="7">
        <v>6894.1</v>
      </c>
      <c r="V256" s="11">
        <v>5849.9</v>
      </c>
      <c r="W256" s="7">
        <v>14106.7</v>
      </c>
      <c r="X256" s="7">
        <v>20325.1</v>
      </c>
      <c r="Y256" s="18">
        <v>13584.357699999999</v>
      </c>
      <c r="Z256" s="230" t="s">
        <v>377</v>
      </c>
    </row>
    <row r="257" spans="1:26" ht="12.75">
      <c r="A257" s="223" t="s">
        <v>817</v>
      </c>
      <c r="C257" s="88"/>
      <c r="D257" s="88"/>
      <c r="E257" s="88"/>
      <c r="F257" s="88"/>
      <c r="G257" s="88"/>
      <c r="H257" s="88"/>
      <c r="I257" s="88"/>
      <c r="J257" s="88"/>
      <c r="K257" s="88"/>
      <c r="L257" s="88"/>
      <c r="N257" s="88">
        <v>26317</v>
      </c>
      <c r="O257" s="88">
        <v>29454</v>
      </c>
      <c r="P257" s="88">
        <v>36747.2</v>
      </c>
      <c r="Q257" s="88">
        <v>29189.5</v>
      </c>
      <c r="R257" s="88">
        <v>61192.1</v>
      </c>
      <c r="S257" s="88">
        <v>48935.7</v>
      </c>
      <c r="T257" s="23">
        <v>72244</v>
      </c>
      <c r="U257" s="7">
        <v>94946.3</v>
      </c>
      <c r="V257" s="11">
        <v>126532.2</v>
      </c>
      <c r="W257" s="7">
        <v>126391.1</v>
      </c>
      <c r="X257" s="7">
        <v>161327.4</v>
      </c>
      <c r="Y257" s="18">
        <v>162965.21</v>
      </c>
      <c r="Z257" s="230" t="s">
        <v>377</v>
      </c>
    </row>
    <row r="258" spans="1:26" ht="12.75">
      <c r="A258" s="223" t="s">
        <v>714</v>
      </c>
      <c r="C258" s="88"/>
      <c r="D258" s="88"/>
      <c r="E258" s="88"/>
      <c r="F258" s="88"/>
      <c r="G258" s="88"/>
      <c r="H258" s="88"/>
      <c r="I258" s="88"/>
      <c r="J258" s="88"/>
      <c r="K258" s="88"/>
      <c r="L258" s="88"/>
      <c r="N258" s="88">
        <v>2275</v>
      </c>
      <c r="O258" s="88">
        <v>7833</v>
      </c>
      <c r="P258" s="88">
        <v>13924.2</v>
      </c>
      <c r="Q258" s="88">
        <v>15905.5</v>
      </c>
      <c r="R258" s="88">
        <v>33545</v>
      </c>
      <c r="S258" s="88">
        <v>53972.8</v>
      </c>
      <c r="T258" s="11">
        <v>28278.7</v>
      </c>
      <c r="U258" s="7">
        <v>90439.1</v>
      </c>
      <c r="V258" s="11">
        <v>57832.1</v>
      </c>
      <c r="W258" s="7">
        <v>62446.8</v>
      </c>
      <c r="X258" s="7">
        <v>48961.6</v>
      </c>
      <c r="Y258" s="18">
        <v>77086.9115</v>
      </c>
      <c r="Z258" s="230" t="s">
        <v>377</v>
      </c>
    </row>
    <row r="259" spans="1:26" ht="12.75">
      <c r="A259" s="223" t="s">
        <v>715</v>
      </c>
      <c r="C259" s="88"/>
      <c r="D259" s="88"/>
      <c r="E259" s="88"/>
      <c r="F259" s="88"/>
      <c r="G259" s="88"/>
      <c r="H259" s="88"/>
      <c r="I259" s="88"/>
      <c r="J259" s="88"/>
      <c r="K259" s="88"/>
      <c r="L259" s="88"/>
      <c r="N259" s="88">
        <v>21732</v>
      </c>
      <c r="O259" s="88">
        <v>22614</v>
      </c>
      <c r="P259" s="88">
        <v>33605.5</v>
      </c>
      <c r="Q259" s="88">
        <v>55004.1</v>
      </c>
      <c r="R259" s="88">
        <v>56651.5</v>
      </c>
      <c r="S259" s="88">
        <v>77671.3</v>
      </c>
      <c r="T259" s="11">
        <v>88715.4</v>
      </c>
      <c r="U259" s="7">
        <v>65241.7</v>
      </c>
      <c r="V259" s="11">
        <v>95861.5</v>
      </c>
      <c r="W259" s="7">
        <v>110567.8</v>
      </c>
      <c r="X259" s="7">
        <v>166374.8</v>
      </c>
      <c r="Y259" s="18">
        <v>136413.7803</v>
      </c>
      <c r="Z259" s="230" t="s">
        <v>377</v>
      </c>
    </row>
    <row r="260" spans="1:25" ht="25.5">
      <c r="A260" s="325" t="s">
        <v>716</v>
      </c>
      <c r="C260" s="88"/>
      <c r="D260" s="88"/>
      <c r="E260" s="88"/>
      <c r="F260" s="88"/>
      <c r="G260" s="88"/>
      <c r="H260" s="88"/>
      <c r="I260" s="88"/>
      <c r="J260" s="88"/>
      <c r="K260" s="88"/>
      <c r="L260" s="88"/>
      <c r="M260" s="88"/>
      <c r="N260" s="88"/>
      <c r="O260" s="88"/>
      <c r="P260" s="88"/>
      <c r="Q260" s="88"/>
      <c r="R260" s="88"/>
      <c r="T260" s="239"/>
      <c r="U260" s="7"/>
      <c r="V260" s="48"/>
      <c r="W260" s="7"/>
      <c r="X260" s="7"/>
      <c r="Y260" s="35"/>
    </row>
    <row r="261" spans="1:26" ht="12.75">
      <c r="A261" s="326" t="s">
        <v>238</v>
      </c>
      <c r="C261" s="88"/>
      <c r="D261" s="88"/>
      <c r="E261" s="88"/>
      <c r="F261" s="88"/>
      <c r="G261" s="88"/>
      <c r="H261" s="88"/>
      <c r="I261" s="88"/>
      <c r="J261" s="88"/>
      <c r="K261" s="88"/>
      <c r="L261" s="88"/>
      <c r="N261" s="88">
        <v>1359</v>
      </c>
      <c r="O261" s="88">
        <v>788</v>
      </c>
      <c r="P261" s="88">
        <v>1292</v>
      </c>
      <c r="Q261" s="290">
        <v>1452.3</v>
      </c>
      <c r="R261" s="290">
        <v>4331.8</v>
      </c>
      <c r="S261" s="290">
        <v>2659.7</v>
      </c>
      <c r="T261" s="11">
        <v>4158.5</v>
      </c>
      <c r="U261" s="7">
        <v>5971.8</v>
      </c>
      <c r="V261" s="11">
        <v>11673.6</v>
      </c>
      <c r="W261" s="18">
        <v>6067.9</v>
      </c>
      <c r="X261" s="7">
        <v>12675.9</v>
      </c>
      <c r="Y261" s="18">
        <v>16892.669</v>
      </c>
      <c r="Z261" s="230" t="s">
        <v>377</v>
      </c>
    </row>
    <row r="262" spans="1:26" ht="12.75">
      <c r="A262" s="326" t="s">
        <v>717</v>
      </c>
      <c r="C262" s="88"/>
      <c r="D262" s="88"/>
      <c r="E262" s="88"/>
      <c r="F262" s="88"/>
      <c r="G262" s="88"/>
      <c r="H262" s="88"/>
      <c r="I262" s="88"/>
      <c r="J262" s="88"/>
      <c r="K262" s="88"/>
      <c r="L262" s="88"/>
      <c r="N262" s="88">
        <v>12599</v>
      </c>
      <c r="O262" s="88">
        <v>13317</v>
      </c>
      <c r="P262" s="88">
        <v>24267</v>
      </c>
      <c r="Q262" s="290">
        <v>34852</v>
      </c>
      <c r="R262" s="290">
        <v>24336.4</v>
      </c>
      <c r="S262" s="290">
        <v>44999.1</v>
      </c>
      <c r="T262" s="11">
        <v>45894.7</v>
      </c>
      <c r="U262" s="7">
        <v>38766.4</v>
      </c>
      <c r="V262" s="11">
        <v>53664.8</v>
      </c>
      <c r="W262" s="7">
        <v>64917.1</v>
      </c>
      <c r="X262" s="7">
        <v>71500.7</v>
      </c>
      <c r="Y262" s="18">
        <v>70368.9768</v>
      </c>
      <c r="Z262" s="230" t="s">
        <v>377</v>
      </c>
    </row>
    <row r="263" spans="1:26" ht="12.75">
      <c r="A263" s="326" t="s">
        <v>718</v>
      </c>
      <c r="C263" s="88"/>
      <c r="D263" s="88"/>
      <c r="E263" s="88"/>
      <c r="F263" s="88"/>
      <c r="G263" s="88"/>
      <c r="H263" s="88"/>
      <c r="I263" s="88"/>
      <c r="J263" s="88"/>
      <c r="K263" s="88"/>
      <c r="L263" s="88"/>
      <c r="N263" s="88">
        <v>7774</v>
      </c>
      <c r="O263" s="88">
        <v>8509</v>
      </c>
      <c r="P263" s="88">
        <v>8047</v>
      </c>
      <c r="Q263" s="290">
        <v>18699.8</v>
      </c>
      <c r="R263" s="290">
        <v>27983.3</v>
      </c>
      <c r="S263" s="290">
        <v>30012.5</v>
      </c>
      <c r="T263" s="11">
        <v>38662.2</v>
      </c>
      <c r="U263" s="7">
        <v>20503.5</v>
      </c>
      <c r="V263" s="11">
        <v>30523.1</v>
      </c>
      <c r="W263" s="7">
        <v>39582.8</v>
      </c>
      <c r="X263" s="7">
        <v>82198.2</v>
      </c>
      <c r="Y263" s="18">
        <v>49152.1345</v>
      </c>
      <c r="Z263" s="230" t="s">
        <v>377</v>
      </c>
    </row>
    <row r="264" spans="1:26" ht="12.75">
      <c r="A264" s="223" t="s">
        <v>719</v>
      </c>
      <c r="C264" s="88"/>
      <c r="D264" s="88"/>
      <c r="E264" s="88"/>
      <c r="F264" s="88"/>
      <c r="G264" s="88"/>
      <c r="H264" s="88"/>
      <c r="I264" s="88"/>
      <c r="J264" s="88"/>
      <c r="K264" s="88"/>
      <c r="L264" s="88"/>
      <c r="N264" s="88">
        <v>2003</v>
      </c>
      <c r="O264" s="88">
        <v>2756</v>
      </c>
      <c r="P264" s="88">
        <v>1599.3</v>
      </c>
      <c r="Q264" s="88">
        <v>3253.9</v>
      </c>
      <c r="R264" s="88">
        <v>6686.7</v>
      </c>
      <c r="S264" s="88">
        <v>5223.3</v>
      </c>
      <c r="T264" s="11">
        <v>14644.2</v>
      </c>
      <c r="U264" s="7">
        <v>12065.2</v>
      </c>
      <c r="V264" s="11">
        <v>17706.5</v>
      </c>
      <c r="W264" s="7">
        <v>7788.2</v>
      </c>
      <c r="X264" s="7">
        <v>17083.5</v>
      </c>
      <c r="Y264" s="18">
        <v>14176.0926</v>
      </c>
      <c r="Z264" s="230" t="s">
        <v>377</v>
      </c>
    </row>
    <row r="265" spans="1:26" ht="12.75">
      <c r="A265" s="223" t="s">
        <v>436</v>
      </c>
      <c r="C265" s="88"/>
      <c r="D265" s="88"/>
      <c r="E265" s="88"/>
      <c r="F265" s="88"/>
      <c r="G265" s="88"/>
      <c r="H265" s="88"/>
      <c r="I265" s="88"/>
      <c r="J265" s="88"/>
      <c r="K265" s="88"/>
      <c r="L265" s="88"/>
      <c r="N265" s="88">
        <v>49553</v>
      </c>
      <c r="O265" s="88">
        <v>55040</v>
      </c>
      <c r="P265" s="88">
        <v>135129.7</v>
      </c>
      <c r="Q265" s="88">
        <v>136256.3</v>
      </c>
      <c r="R265" s="88">
        <v>154987.3</v>
      </c>
      <c r="S265" s="88">
        <v>92118.6</v>
      </c>
      <c r="T265" s="23">
        <v>97881.3</v>
      </c>
      <c r="U265" s="7">
        <v>100544.7</v>
      </c>
      <c r="V265" s="23">
        <v>186088</v>
      </c>
      <c r="W265" s="18">
        <v>208864</v>
      </c>
      <c r="X265" s="7">
        <v>244492.7</v>
      </c>
      <c r="Y265" s="18">
        <v>288994.94989999995</v>
      </c>
      <c r="Z265" s="230" t="s">
        <v>377</v>
      </c>
    </row>
    <row r="266" spans="1:26" ht="12.75">
      <c r="A266" s="326" t="s">
        <v>720</v>
      </c>
      <c r="C266" s="88"/>
      <c r="D266" s="88"/>
      <c r="E266" s="88"/>
      <c r="F266" s="88"/>
      <c r="G266" s="88"/>
      <c r="H266" s="88"/>
      <c r="I266" s="88"/>
      <c r="J266" s="88"/>
      <c r="K266" s="88"/>
      <c r="L266" s="88"/>
      <c r="N266" s="88">
        <v>35605</v>
      </c>
      <c r="O266" s="88">
        <v>39376</v>
      </c>
      <c r="P266" s="88">
        <v>102506.2</v>
      </c>
      <c r="Q266" s="88">
        <v>110392.9</v>
      </c>
      <c r="R266" s="88">
        <v>127956.1</v>
      </c>
      <c r="S266" s="88">
        <v>61881.3</v>
      </c>
      <c r="T266" s="11">
        <v>68550.5</v>
      </c>
      <c r="U266" s="7">
        <v>75882.2</v>
      </c>
      <c r="V266" s="11">
        <v>117263.6</v>
      </c>
      <c r="W266" s="18">
        <v>118753</v>
      </c>
      <c r="X266" s="7">
        <v>121689.1</v>
      </c>
      <c r="Y266" s="18">
        <v>149734.10640000002</v>
      </c>
      <c r="Z266" s="230" t="s">
        <v>377</v>
      </c>
    </row>
    <row r="267" spans="1:26" ht="12.75">
      <c r="A267" s="223" t="s">
        <v>721</v>
      </c>
      <c r="C267" s="88"/>
      <c r="D267" s="88"/>
      <c r="E267" s="88"/>
      <c r="F267" s="88"/>
      <c r="G267" s="88"/>
      <c r="H267" s="88"/>
      <c r="I267" s="88"/>
      <c r="J267" s="88"/>
      <c r="K267" s="88"/>
      <c r="L267" s="88"/>
      <c r="N267" s="88">
        <v>6417</v>
      </c>
      <c r="O267" s="88">
        <v>5209</v>
      </c>
      <c r="P267" s="88">
        <v>15484</v>
      </c>
      <c r="Q267" s="88">
        <v>6703.7</v>
      </c>
      <c r="R267" s="88">
        <v>54988.7</v>
      </c>
      <c r="S267" s="88">
        <v>50411.8</v>
      </c>
      <c r="T267" s="11">
        <v>32088.2</v>
      </c>
      <c r="U267" s="7">
        <v>10475.1</v>
      </c>
      <c r="V267" s="11">
        <v>70186.5</v>
      </c>
      <c r="W267" s="19" t="s">
        <v>230</v>
      </c>
      <c r="X267" s="19" t="s">
        <v>230</v>
      </c>
      <c r="Y267" s="67" t="s">
        <v>732</v>
      </c>
      <c r="Z267" s="308" t="s">
        <v>377</v>
      </c>
    </row>
    <row r="268" spans="1:26" ht="14.25" customHeight="1">
      <c r="A268" s="330" t="s">
        <v>941</v>
      </c>
      <c r="C268" s="88"/>
      <c r="D268" s="88"/>
      <c r="E268" s="88"/>
      <c r="F268" s="88"/>
      <c r="G268" s="88"/>
      <c r="H268" s="88"/>
      <c r="I268" s="88"/>
      <c r="J268" s="88"/>
      <c r="K268" s="88"/>
      <c r="L268" s="88"/>
      <c r="N268" s="88">
        <v>20713</v>
      </c>
      <c r="O268" s="88">
        <v>30046</v>
      </c>
      <c r="P268" s="88">
        <v>42755.9</v>
      </c>
      <c r="Q268" s="88">
        <v>66026.6</v>
      </c>
      <c r="R268" s="88">
        <v>121282.1</v>
      </c>
      <c r="S268" s="88">
        <v>135091.5</v>
      </c>
      <c r="T268" s="11">
        <v>197433.6</v>
      </c>
      <c r="U268" s="7">
        <v>92087.1</v>
      </c>
      <c r="V268" s="11">
        <v>150766.5</v>
      </c>
      <c r="W268" s="7">
        <v>131954.2</v>
      </c>
      <c r="X268" s="7">
        <v>146990.7</v>
      </c>
      <c r="Y268" s="18">
        <v>219728.86059999999</v>
      </c>
      <c r="Z268" s="230" t="s">
        <v>377</v>
      </c>
    </row>
    <row r="269" spans="1:26" ht="12.75">
      <c r="A269" s="327" t="s">
        <v>722</v>
      </c>
      <c r="C269" s="88"/>
      <c r="D269" s="88"/>
      <c r="E269" s="88"/>
      <c r="F269" s="88"/>
      <c r="G269" s="88"/>
      <c r="H269" s="88"/>
      <c r="I269" s="88"/>
      <c r="J269" s="88"/>
      <c r="K269" s="88"/>
      <c r="L269" s="88"/>
      <c r="N269" s="88">
        <v>306</v>
      </c>
      <c r="O269" s="88">
        <v>289</v>
      </c>
      <c r="P269" s="88">
        <v>370.3</v>
      </c>
      <c r="Q269" s="88">
        <v>646.1</v>
      </c>
      <c r="R269" s="88">
        <v>1132.3</v>
      </c>
      <c r="S269" s="88">
        <v>500.3</v>
      </c>
      <c r="T269" s="23">
        <v>382</v>
      </c>
      <c r="U269" s="7">
        <v>874.3</v>
      </c>
      <c r="V269" s="11">
        <v>1784.9</v>
      </c>
      <c r="W269" s="7">
        <v>1213.4</v>
      </c>
      <c r="X269" s="7">
        <v>6895.2</v>
      </c>
      <c r="Y269" s="18">
        <v>4246.8101</v>
      </c>
      <c r="Z269" s="230" t="s">
        <v>377</v>
      </c>
    </row>
    <row r="270" spans="1:26" ht="26.25" customHeight="1">
      <c r="A270" s="330" t="s">
        <v>723</v>
      </c>
      <c r="C270" s="88"/>
      <c r="D270" s="88"/>
      <c r="E270" s="88"/>
      <c r="F270" s="88"/>
      <c r="G270" s="88"/>
      <c r="H270" s="88"/>
      <c r="I270" s="88"/>
      <c r="J270" s="88"/>
      <c r="K270" s="88"/>
      <c r="L270" s="88"/>
      <c r="N270" s="22" t="s">
        <v>230</v>
      </c>
      <c r="O270" s="324">
        <v>0.01</v>
      </c>
      <c r="P270" s="22" t="s">
        <v>230</v>
      </c>
      <c r="Q270" s="22" t="s">
        <v>230</v>
      </c>
      <c r="R270" s="159" t="s">
        <v>230</v>
      </c>
      <c r="S270" s="22" t="s">
        <v>230</v>
      </c>
      <c r="T270" s="11">
        <v>3.1</v>
      </c>
      <c r="U270" s="10" t="s">
        <v>230</v>
      </c>
      <c r="V270" s="11">
        <v>0.1</v>
      </c>
      <c r="W270" s="19" t="s">
        <v>230</v>
      </c>
      <c r="X270" s="10" t="s">
        <v>230</v>
      </c>
      <c r="Y270" s="18">
        <v>0.015</v>
      </c>
      <c r="Z270" s="230" t="s">
        <v>377</v>
      </c>
    </row>
    <row r="271" spans="1:26" ht="12" customHeight="1">
      <c r="A271" s="223" t="s">
        <v>724</v>
      </c>
      <c r="B271" s="41"/>
      <c r="C271" s="290"/>
      <c r="D271" s="290"/>
      <c r="E271" s="290"/>
      <c r="F271" s="290"/>
      <c r="G271" s="290"/>
      <c r="H271" s="290"/>
      <c r="I271" s="290"/>
      <c r="J271" s="290"/>
      <c r="K271" s="290"/>
      <c r="L271" s="290"/>
      <c r="M271" s="41"/>
      <c r="N271" s="290">
        <v>41</v>
      </c>
      <c r="O271" s="290">
        <v>190</v>
      </c>
      <c r="P271" s="290">
        <v>51.4</v>
      </c>
      <c r="Q271" s="290">
        <v>70.6</v>
      </c>
      <c r="R271" s="290">
        <v>168.9</v>
      </c>
      <c r="S271" s="290">
        <v>11.5</v>
      </c>
      <c r="T271" s="11">
        <v>18.9</v>
      </c>
      <c r="U271" s="7">
        <v>36.9</v>
      </c>
      <c r="V271" s="11">
        <v>48.3</v>
      </c>
      <c r="W271" s="7">
        <v>92.6</v>
      </c>
      <c r="X271" s="7">
        <v>8.2</v>
      </c>
      <c r="Y271" s="18">
        <v>60.149</v>
      </c>
      <c r="Z271" s="230" t="s">
        <v>377</v>
      </c>
    </row>
    <row r="272" spans="1:26" ht="12.75">
      <c r="A272" s="223" t="s">
        <v>967</v>
      </c>
      <c r="C272" s="88"/>
      <c r="D272" s="88"/>
      <c r="E272" s="88"/>
      <c r="F272" s="88"/>
      <c r="G272" s="88"/>
      <c r="H272" s="88"/>
      <c r="I272" s="88"/>
      <c r="J272" s="88"/>
      <c r="K272" s="88"/>
      <c r="L272" s="88"/>
      <c r="N272" s="88">
        <v>300</v>
      </c>
      <c r="O272" s="88">
        <v>167</v>
      </c>
      <c r="P272" s="88">
        <v>190.4</v>
      </c>
      <c r="Q272" s="88">
        <v>478.7</v>
      </c>
      <c r="R272" s="88">
        <v>1223</v>
      </c>
      <c r="S272" s="88">
        <v>1187</v>
      </c>
      <c r="T272" s="11">
        <v>1608.2</v>
      </c>
      <c r="U272" s="7">
        <v>550.2</v>
      </c>
      <c r="V272" s="11">
        <v>3324.4</v>
      </c>
      <c r="W272" s="7">
        <v>4661.4</v>
      </c>
      <c r="X272" s="7">
        <v>3525.6</v>
      </c>
      <c r="Y272" s="18">
        <v>7624.5699</v>
      </c>
      <c r="Z272" s="230" t="s">
        <v>377</v>
      </c>
    </row>
    <row r="273" spans="1:26" ht="25.5">
      <c r="A273" s="223" t="s">
        <v>725</v>
      </c>
      <c r="G273" s="88"/>
      <c r="H273" s="88"/>
      <c r="I273" s="88"/>
      <c r="J273" s="88"/>
      <c r="K273" s="88"/>
      <c r="L273" s="88"/>
      <c r="N273" s="290">
        <v>1638</v>
      </c>
      <c r="O273" s="290">
        <v>3015</v>
      </c>
      <c r="P273" s="290">
        <v>1927.7</v>
      </c>
      <c r="Q273" s="290">
        <v>5966.7</v>
      </c>
      <c r="R273" s="290">
        <v>3574.5</v>
      </c>
      <c r="S273" s="88">
        <v>4872</v>
      </c>
      <c r="T273" s="11">
        <v>3871.1</v>
      </c>
      <c r="U273" s="7">
        <v>2778.2</v>
      </c>
      <c r="V273" s="23">
        <v>3892</v>
      </c>
      <c r="W273" s="7">
        <v>1230.5</v>
      </c>
      <c r="X273" s="18">
        <v>4229</v>
      </c>
      <c r="Y273" s="18">
        <v>6054.5594</v>
      </c>
      <c r="Z273" s="230" t="s">
        <v>377</v>
      </c>
    </row>
    <row r="274" spans="1:26" ht="18" customHeight="1">
      <c r="A274" s="429" t="s">
        <v>733</v>
      </c>
      <c r="B274" s="429"/>
      <c r="C274" s="429"/>
      <c r="D274" s="429"/>
      <c r="E274" s="429"/>
      <c r="F274" s="429"/>
      <c r="G274" s="429"/>
      <c r="H274" s="429"/>
      <c r="I274" s="429"/>
      <c r="J274" s="429"/>
      <c r="K274" s="429"/>
      <c r="L274" s="429"/>
      <c r="M274" s="429"/>
      <c r="N274" s="429"/>
      <c r="O274" s="429"/>
      <c r="P274" s="429"/>
      <c r="Q274" s="429"/>
      <c r="R274" s="429"/>
      <c r="S274" s="429"/>
      <c r="T274" s="429"/>
      <c r="U274" s="429"/>
      <c r="V274" s="429"/>
      <c r="W274" s="429"/>
      <c r="X274" s="429"/>
      <c r="Y274" s="429"/>
      <c r="Z274" s="429"/>
    </row>
    <row r="275" spans="1:26" ht="12.75" customHeight="1">
      <c r="A275" s="429" t="s">
        <v>734</v>
      </c>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row>
    <row r="276" spans="1:26" ht="12.75" customHeight="1">
      <c r="A276" s="429" t="s">
        <v>735</v>
      </c>
      <c r="B276" s="429"/>
      <c r="C276" s="429"/>
      <c r="D276" s="429"/>
      <c r="E276" s="429"/>
      <c r="F276" s="429"/>
      <c r="G276" s="429"/>
      <c r="H276" s="429"/>
      <c r="I276" s="429"/>
      <c r="J276" s="429"/>
      <c r="K276" s="429"/>
      <c r="L276" s="429"/>
      <c r="M276" s="429"/>
      <c r="N276" s="429"/>
      <c r="O276" s="429"/>
      <c r="P276" s="429"/>
      <c r="Q276" s="429"/>
      <c r="R276" s="429"/>
      <c r="S276" s="429"/>
      <c r="T276" s="429"/>
      <c r="U276" s="429"/>
      <c r="V276" s="429"/>
      <c r="W276" s="429"/>
      <c r="X276" s="429"/>
      <c r="Y276" s="429"/>
      <c r="Z276" s="429"/>
    </row>
    <row r="277" spans="1:26" ht="12.75" customHeight="1">
      <c r="A277" s="429" t="s">
        <v>736</v>
      </c>
      <c r="B277" s="429"/>
      <c r="C277" s="429"/>
      <c r="D277" s="429"/>
      <c r="E277" s="429"/>
      <c r="F277" s="429"/>
      <c r="G277" s="429"/>
      <c r="H277" s="429"/>
      <c r="I277" s="429"/>
      <c r="J277" s="429"/>
      <c r="K277" s="429"/>
      <c r="L277" s="429"/>
      <c r="M277" s="429"/>
      <c r="N277" s="429"/>
      <c r="O277" s="429"/>
      <c r="P277" s="429"/>
      <c r="Q277" s="429"/>
      <c r="R277" s="429"/>
      <c r="S277" s="429"/>
      <c r="T277" s="429"/>
      <c r="U277" s="429"/>
      <c r="V277" s="429"/>
      <c r="W277" s="429"/>
      <c r="X277" s="429"/>
      <c r="Y277" s="429"/>
      <c r="Z277" s="429"/>
    </row>
    <row r="278" spans="1:26" ht="15" customHeight="1">
      <c r="A278" s="429" t="s">
        <v>737</v>
      </c>
      <c r="B278" s="429"/>
      <c r="C278" s="429"/>
      <c r="D278" s="429"/>
      <c r="E278" s="429"/>
      <c r="F278" s="429"/>
      <c r="G278" s="429"/>
      <c r="H278" s="429"/>
      <c r="I278" s="429"/>
      <c r="J278" s="429"/>
      <c r="K278" s="429"/>
      <c r="L278" s="429"/>
      <c r="M278" s="429"/>
      <c r="N278" s="429"/>
      <c r="O278" s="429"/>
      <c r="P278" s="429"/>
      <c r="Q278" s="429"/>
      <c r="R278" s="429"/>
      <c r="S278" s="429"/>
      <c r="T278" s="429"/>
      <c r="U278" s="429"/>
      <c r="V278" s="429"/>
      <c r="W278" s="429"/>
      <c r="X278" s="429"/>
      <c r="Y278" s="429"/>
      <c r="Z278" s="429"/>
    </row>
    <row r="279" spans="1:26" ht="15" customHeight="1">
      <c r="A279" s="429" t="s">
        <v>738</v>
      </c>
      <c r="B279" s="429"/>
      <c r="C279" s="429"/>
      <c r="D279" s="429"/>
      <c r="E279" s="429"/>
      <c r="F279" s="429"/>
      <c r="G279" s="429"/>
      <c r="H279" s="429"/>
      <c r="I279" s="429"/>
      <c r="J279" s="429"/>
      <c r="K279" s="429"/>
      <c r="L279" s="429"/>
      <c r="M279" s="429"/>
      <c r="N279" s="429"/>
      <c r="O279" s="429"/>
      <c r="P279" s="429"/>
      <c r="Q279" s="429"/>
      <c r="R279" s="429"/>
      <c r="S279" s="429"/>
      <c r="T279" s="429"/>
      <c r="U279" s="429"/>
      <c r="V279" s="429"/>
      <c r="W279" s="429"/>
      <c r="X279" s="429"/>
      <c r="Y279" s="429"/>
      <c r="Z279" s="429"/>
    </row>
    <row r="280" spans="1:26" ht="12.75" customHeight="1">
      <c r="A280" s="429" t="s">
        <v>739</v>
      </c>
      <c r="B280" s="429"/>
      <c r="C280" s="429"/>
      <c r="D280" s="429"/>
      <c r="E280" s="429"/>
      <c r="F280" s="429"/>
      <c r="G280" s="429"/>
      <c r="H280" s="429"/>
      <c r="I280" s="429"/>
      <c r="J280" s="429"/>
      <c r="K280" s="429"/>
      <c r="L280" s="429"/>
      <c r="M280" s="429"/>
      <c r="N280" s="429"/>
      <c r="O280" s="429"/>
      <c r="P280" s="429"/>
      <c r="Q280" s="429"/>
      <c r="R280" s="429"/>
      <c r="S280" s="429"/>
      <c r="T280" s="429"/>
      <c r="U280" s="429"/>
      <c r="V280" s="429"/>
      <c r="W280" s="429"/>
      <c r="X280" s="429"/>
      <c r="Y280" s="429"/>
      <c r="Z280" s="429"/>
    </row>
    <row r="281" spans="1:26" s="338" customFormat="1" ht="12.75" customHeight="1">
      <c r="A281" s="429" t="s">
        <v>740</v>
      </c>
      <c r="B281" s="429"/>
      <c r="C281" s="429"/>
      <c r="D281" s="429"/>
      <c r="E281" s="429"/>
      <c r="F281" s="429"/>
      <c r="G281" s="429"/>
      <c r="H281" s="429"/>
      <c r="I281" s="429"/>
      <c r="J281" s="429"/>
      <c r="K281" s="429"/>
      <c r="L281" s="429"/>
      <c r="M281" s="429"/>
      <c r="N281" s="429"/>
      <c r="O281" s="429"/>
      <c r="P281" s="429"/>
      <c r="Q281" s="429"/>
      <c r="R281" s="429"/>
      <c r="S281" s="429"/>
      <c r="T281" s="429"/>
      <c r="U281" s="429"/>
      <c r="V281" s="429"/>
      <c r="W281" s="429"/>
      <c r="X281" s="429"/>
      <c r="Y281" s="429"/>
      <c r="Z281" s="429"/>
    </row>
    <row r="282" spans="1:26" s="338" customFormat="1" ht="12.75" customHeight="1">
      <c r="A282" s="429" t="s">
        <v>741</v>
      </c>
      <c r="B282" s="429"/>
      <c r="C282" s="429"/>
      <c r="D282" s="429"/>
      <c r="E282" s="429"/>
      <c r="F282" s="429"/>
      <c r="G282" s="429"/>
      <c r="H282" s="429"/>
      <c r="I282" s="429"/>
      <c r="J282" s="429"/>
      <c r="K282" s="429"/>
      <c r="L282" s="429"/>
      <c r="M282" s="429"/>
      <c r="N282" s="429"/>
      <c r="O282" s="429"/>
      <c r="P282" s="429"/>
      <c r="Q282" s="429"/>
      <c r="R282" s="429"/>
      <c r="S282" s="429"/>
      <c r="T282" s="429"/>
      <c r="U282" s="429"/>
      <c r="V282" s="429"/>
      <c r="W282" s="429"/>
      <c r="X282" s="429"/>
      <c r="Y282" s="429"/>
      <c r="Z282" s="429"/>
    </row>
    <row r="283" spans="1:26" ht="12.75" customHeight="1">
      <c r="A283" s="429" t="s">
        <v>742</v>
      </c>
      <c r="B283" s="429"/>
      <c r="C283" s="429"/>
      <c r="D283" s="429"/>
      <c r="E283" s="429"/>
      <c r="F283" s="429"/>
      <c r="G283" s="429"/>
      <c r="H283" s="429"/>
      <c r="I283" s="429"/>
      <c r="J283" s="429"/>
      <c r="K283" s="429"/>
      <c r="L283" s="429"/>
      <c r="M283" s="429"/>
      <c r="N283" s="429"/>
      <c r="O283" s="429"/>
      <c r="P283" s="429"/>
      <c r="Q283" s="429"/>
      <c r="R283" s="429"/>
      <c r="S283" s="429"/>
      <c r="T283" s="429"/>
      <c r="U283" s="429"/>
      <c r="V283" s="429"/>
      <c r="W283" s="429"/>
      <c r="X283" s="429"/>
      <c r="Y283" s="429"/>
      <c r="Z283" s="429"/>
    </row>
    <row r="284" spans="1:26" ht="12.75" customHeight="1">
      <c r="A284" s="429" t="s">
        <v>743</v>
      </c>
      <c r="B284" s="429"/>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row>
    <row r="285" spans="1:26" ht="12.75" customHeight="1">
      <c r="A285" s="429" t="s">
        <v>744</v>
      </c>
      <c r="B285" s="429"/>
      <c r="C285" s="429"/>
      <c r="D285" s="429"/>
      <c r="E285" s="429"/>
      <c r="F285" s="429"/>
      <c r="G285" s="429"/>
      <c r="H285" s="429"/>
      <c r="I285" s="429"/>
      <c r="J285" s="429"/>
      <c r="K285" s="429"/>
      <c r="L285" s="429"/>
      <c r="M285" s="429"/>
      <c r="N285" s="429"/>
      <c r="O285" s="429"/>
      <c r="P285" s="429"/>
      <c r="Q285" s="429"/>
      <c r="R285" s="429"/>
      <c r="S285" s="429"/>
      <c r="T285" s="429"/>
      <c r="U285" s="429"/>
      <c r="V285" s="429"/>
      <c r="W285" s="429"/>
      <c r="X285" s="429"/>
      <c r="Y285" s="429"/>
      <c r="Z285" s="429"/>
    </row>
    <row r="286" spans="1:26" ht="12.75" customHeight="1">
      <c r="A286" s="429" t="s">
        <v>1847</v>
      </c>
      <c r="B286" s="429"/>
      <c r="C286" s="429"/>
      <c r="D286" s="429"/>
      <c r="E286" s="429"/>
      <c r="F286" s="429"/>
      <c r="G286" s="429"/>
      <c r="H286" s="429"/>
      <c r="I286" s="429"/>
      <c r="J286" s="429"/>
      <c r="K286" s="429"/>
      <c r="L286" s="429"/>
      <c r="M286" s="429"/>
      <c r="N286" s="429"/>
      <c r="O286" s="429"/>
      <c r="P286" s="429"/>
      <c r="Q286" s="429"/>
      <c r="R286" s="429"/>
      <c r="S286" s="429"/>
      <c r="T286" s="429"/>
      <c r="U286" s="429"/>
      <c r="V286" s="429"/>
      <c r="W286" s="429"/>
      <c r="X286" s="429"/>
      <c r="Y286" s="429"/>
      <c r="Z286" s="429"/>
    </row>
    <row r="287" ht="15.75">
      <c r="A287" s="119" t="s">
        <v>745</v>
      </c>
    </row>
    <row r="288" spans="1:26" ht="12.75">
      <c r="A288" s="31" t="s">
        <v>746</v>
      </c>
      <c r="E288" s="10"/>
      <c r="F288" s="10"/>
      <c r="G288" s="10"/>
      <c r="I288" s="7">
        <v>183944</v>
      </c>
      <c r="J288" s="7">
        <v>775214</v>
      </c>
      <c r="K288" s="7">
        <v>1245017</v>
      </c>
      <c r="L288" s="7">
        <v>2429764</v>
      </c>
      <c r="M288" s="7">
        <v>2091285</v>
      </c>
      <c r="N288" s="7">
        <v>3390515</v>
      </c>
      <c r="O288" s="7">
        <v>4867610</v>
      </c>
      <c r="P288" s="7">
        <v>9209175</v>
      </c>
      <c r="Q288" s="7">
        <v>14394996</v>
      </c>
      <c r="R288" s="7">
        <v>18779439</v>
      </c>
      <c r="S288" s="7">
        <v>26402422</v>
      </c>
      <c r="T288" s="29">
        <v>22744981</v>
      </c>
      <c r="U288" s="339">
        <v>41274859.093</v>
      </c>
      <c r="V288" s="11">
        <v>66634032</v>
      </c>
      <c r="W288" s="11">
        <v>67724781</v>
      </c>
      <c r="X288" s="7">
        <v>72888499</v>
      </c>
      <c r="Y288" s="7">
        <v>78604356</v>
      </c>
      <c r="Z288" s="7">
        <v>127113606</v>
      </c>
    </row>
    <row r="289" spans="1:26" ht="14.25" customHeight="1">
      <c r="A289" s="31" t="s">
        <v>747</v>
      </c>
      <c r="E289" s="10"/>
      <c r="F289" s="10"/>
      <c r="G289" s="10"/>
      <c r="I289" s="7">
        <v>67065</v>
      </c>
      <c r="J289" s="7">
        <v>298734</v>
      </c>
      <c r="K289" s="7">
        <v>283623</v>
      </c>
      <c r="L289" s="7">
        <v>470232</v>
      </c>
      <c r="M289" s="7">
        <v>425710</v>
      </c>
      <c r="N289" s="7">
        <v>978255</v>
      </c>
      <c r="O289" s="7">
        <v>853545</v>
      </c>
      <c r="P289" s="7">
        <v>1848851</v>
      </c>
      <c r="Q289" s="7">
        <v>2278223</v>
      </c>
      <c r="R289" s="7">
        <v>4431508</v>
      </c>
      <c r="S289" s="7">
        <v>4545368</v>
      </c>
      <c r="T289" s="29">
        <v>4863344</v>
      </c>
      <c r="U289" s="339">
        <v>4897295.065</v>
      </c>
      <c r="V289" s="11">
        <v>7163387</v>
      </c>
      <c r="W289" s="11">
        <v>7012963</v>
      </c>
      <c r="X289" s="7">
        <v>9446897</v>
      </c>
      <c r="Y289" s="7">
        <v>9805417</v>
      </c>
      <c r="Z289" s="7">
        <v>13804111</v>
      </c>
    </row>
    <row r="290" spans="1:26" ht="12.75" customHeight="1">
      <c r="A290" s="31" t="s">
        <v>748</v>
      </c>
      <c r="E290" s="10"/>
      <c r="F290" s="10"/>
      <c r="G290" s="10"/>
      <c r="I290" s="7">
        <v>116879</v>
      </c>
      <c r="J290" s="7">
        <v>476480</v>
      </c>
      <c r="K290" s="7">
        <v>961394</v>
      </c>
      <c r="L290" s="7">
        <v>1959532</v>
      </c>
      <c r="M290" s="7">
        <v>1665575</v>
      </c>
      <c r="N290" s="7">
        <v>2412260</v>
      </c>
      <c r="O290" s="7">
        <v>4014065</v>
      </c>
      <c r="P290" s="7">
        <v>7360324</v>
      </c>
      <c r="Q290" s="7">
        <v>12116773</v>
      </c>
      <c r="R290" s="7">
        <v>14347931</v>
      </c>
      <c r="S290" s="7">
        <v>21857054</v>
      </c>
      <c r="T290" s="29">
        <v>17881637</v>
      </c>
      <c r="U290" s="339">
        <v>36377564.028</v>
      </c>
      <c r="V290" s="11">
        <v>59470645</v>
      </c>
      <c r="W290" s="11">
        <v>60711818</v>
      </c>
      <c r="X290" s="7">
        <v>63441602</v>
      </c>
      <c r="Y290" s="7">
        <v>68798939</v>
      </c>
      <c r="Z290" s="7">
        <v>113309495</v>
      </c>
    </row>
    <row r="291" spans="1:26" ht="23.25" customHeight="1">
      <c r="A291" s="429" t="s">
        <v>749</v>
      </c>
      <c r="B291" s="429"/>
      <c r="C291" s="429"/>
      <c r="D291" s="429"/>
      <c r="E291" s="429"/>
      <c r="F291" s="429"/>
      <c r="G291" s="429"/>
      <c r="H291" s="429"/>
      <c r="I291" s="429"/>
      <c r="J291" s="429"/>
      <c r="K291" s="429"/>
      <c r="L291" s="429"/>
      <c r="M291" s="429"/>
      <c r="N291" s="429"/>
      <c r="O291" s="429"/>
      <c r="P291" s="429"/>
      <c r="Q291" s="429"/>
      <c r="R291" s="429"/>
      <c r="S291" s="429"/>
      <c r="T291" s="429"/>
      <c r="U291" s="429"/>
      <c r="V291" s="429"/>
      <c r="W291" s="429"/>
      <c r="X291" s="429"/>
      <c r="Y291" s="429"/>
      <c r="Z291" s="429"/>
    </row>
    <row r="292" spans="1:26" ht="12.75" customHeight="1">
      <c r="A292" s="429" t="s">
        <v>361</v>
      </c>
      <c r="B292" s="429"/>
      <c r="C292" s="429"/>
      <c r="D292" s="429"/>
      <c r="E292" s="429"/>
      <c r="F292" s="429"/>
      <c r="G292" s="429"/>
      <c r="H292" s="429"/>
      <c r="I292" s="429"/>
      <c r="J292" s="429"/>
      <c r="K292" s="429"/>
      <c r="L292" s="429"/>
      <c r="M292" s="429"/>
      <c r="N292" s="429"/>
      <c r="O292" s="429"/>
      <c r="P292" s="429"/>
      <c r="Q292" s="429"/>
      <c r="R292" s="429"/>
      <c r="S292" s="429"/>
      <c r="T292" s="429"/>
      <c r="U292" s="429"/>
      <c r="V292" s="429"/>
      <c r="W292" s="429"/>
      <c r="X292" s="429"/>
      <c r="Y292" s="429"/>
      <c r="Z292" s="429"/>
    </row>
  </sheetData>
  <sheetProtection selectLockedCells="1" selectUnlockedCells="1"/>
  <mergeCells count="17">
    <mergeCell ref="A291:Z291"/>
    <mergeCell ref="A292:Z292"/>
    <mergeCell ref="A278:Z278"/>
    <mergeCell ref="A279:Z279"/>
    <mergeCell ref="A280:Z280"/>
    <mergeCell ref="A281:Z281"/>
    <mergeCell ref="A282:Z282"/>
    <mergeCell ref="A283:Z283"/>
    <mergeCell ref="A284:Z284"/>
    <mergeCell ref="A285:Z285"/>
    <mergeCell ref="A286:Z286"/>
    <mergeCell ref="A276:Z276"/>
    <mergeCell ref="A277:Z277"/>
    <mergeCell ref="A1:Z1"/>
    <mergeCell ref="A3:Z3"/>
    <mergeCell ref="A274:Z274"/>
    <mergeCell ref="A275:Z275"/>
  </mergeCells>
  <printOptions/>
  <pageMargins left="0.75" right="0.75" top="1" bottom="1"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IV524"/>
  <sheetViews>
    <sheetView zoomScalePageLayoutView="0" workbookViewId="0" topLeftCell="A1">
      <pane xSplit="1" ySplit="3" topLeftCell="H310" activePane="bottomRight" state="frozen"/>
      <selection pane="topLeft" activeCell="A1" sqref="A1"/>
      <selection pane="topRight" activeCell="B1" sqref="B1"/>
      <selection pane="bottomLeft" activeCell="A4" sqref="A4"/>
      <selection pane="bottomRight" activeCell="A1" sqref="A1:Z1"/>
    </sheetView>
  </sheetViews>
  <sheetFormatPr defaultColWidth="9.00390625" defaultRowHeight="12.75"/>
  <cols>
    <col min="1" max="1" width="33.125" style="0" customWidth="1"/>
    <col min="2" max="4" width="9.25390625" style="0" customWidth="1"/>
    <col min="5" max="5" width="10.875" style="0" customWidth="1"/>
    <col min="6" max="21" width="9.25390625" style="0" customWidth="1"/>
  </cols>
  <sheetData>
    <row r="1" spans="1:44"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230"/>
      <c r="AB1" s="230"/>
      <c r="AC1" s="230"/>
      <c r="AD1" s="230"/>
      <c r="AE1" s="230"/>
      <c r="AF1" s="230"/>
      <c r="AG1" s="230"/>
      <c r="AH1" s="230"/>
      <c r="AI1" s="230"/>
      <c r="AJ1" s="230"/>
      <c r="AK1" s="230"/>
      <c r="AL1" s="230"/>
      <c r="AM1" s="230"/>
      <c r="AN1" s="230"/>
      <c r="AO1" s="230"/>
      <c r="AP1" s="230"/>
      <c r="AQ1" s="230"/>
      <c r="AR1" s="230"/>
    </row>
    <row r="2" spans="1:26" ht="1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750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0" ht="28.5">
      <c r="A4" s="82" t="s">
        <v>751</v>
      </c>
      <c r="B4" s="78"/>
      <c r="C4" s="78"/>
      <c r="D4" s="78"/>
      <c r="E4" s="78"/>
      <c r="F4" s="78"/>
      <c r="G4" s="78"/>
      <c r="H4" s="78"/>
      <c r="I4" s="78"/>
      <c r="J4" s="78"/>
      <c r="K4" s="78"/>
      <c r="L4" s="78"/>
      <c r="M4" s="78"/>
      <c r="N4" s="78"/>
      <c r="O4" s="78"/>
      <c r="P4" s="78"/>
      <c r="Q4" s="78"/>
      <c r="R4" s="78"/>
      <c r="S4" s="78"/>
      <c r="T4" s="78"/>
    </row>
    <row r="5" spans="1:26" ht="38.25">
      <c r="A5" s="5" t="s">
        <v>752</v>
      </c>
      <c r="B5" s="18">
        <v>260.4</v>
      </c>
      <c r="C5" s="278">
        <v>2608.8</v>
      </c>
      <c r="D5" s="278">
        <v>939.9</v>
      </c>
      <c r="E5" s="278">
        <v>315.1</v>
      </c>
      <c r="F5" s="278">
        <v>231.3</v>
      </c>
      <c r="G5" s="278">
        <v>121.8</v>
      </c>
      <c r="H5" s="278">
        <v>111</v>
      </c>
      <c r="I5" s="278">
        <v>184.4</v>
      </c>
      <c r="J5" s="278">
        <v>136.5</v>
      </c>
      <c r="K5" s="278">
        <v>120.2</v>
      </c>
      <c r="L5" s="278">
        <v>118.6</v>
      </c>
      <c r="M5" s="278">
        <v>115.1</v>
      </c>
      <c r="N5" s="278">
        <v>112</v>
      </c>
      <c r="O5" s="278">
        <v>111.7</v>
      </c>
      <c r="P5" s="278">
        <v>110.9</v>
      </c>
      <c r="Q5" s="278">
        <v>109</v>
      </c>
      <c r="R5" s="278">
        <v>111.9</v>
      </c>
      <c r="S5" s="278">
        <v>113.3</v>
      </c>
      <c r="T5" s="278">
        <v>108.8</v>
      </c>
      <c r="U5" s="132">
        <v>108.8</v>
      </c>
      <c r="V5" s="132">
        <v>106.1</v>
      </c>
      <c r="W5" s="132">
        <v>106.57</v>
      </c>
      <c r="X5" s="132">
        <v>106.5</v>
      </c>
      <c r="Y5" s="132">
        <v>111.4</v>
      </c>
      <c r="Z5" s="132">
        <v>112.91</v>
      </c>
    </row>
    <row r="6" spans="1:26" ht="38.25">
      <c r="A6" s="31" t="s">
        <v>753</v>
      </c>
      <c r="B6" s="18">
        <v>236.1</v>
      </c>
      <c r="C6" s="278">
        <v>2626.2</v>
      </c>
      <c r="D6" s="278">
        <v>904.9</v>
      </c>
      <c r="E6" s="278">
        <v>314.1</v>
      </c>
      <c r="F6" s="278">
        <v>223.4</v>
      </c>
      <c r="G6" s="278">
        <v>117.7</v>
      </c>
      <c r="H6" s="278">
        <v>109.1</v>
      </c>
      <c r="I6" s="278">
        <v>196</v>
      </c>
      <c r="J6" s="278">
        <v>135.9</v>
      </c>
      <c r="K6" s="278">
        <v>117.9</v>
      </c>
      <c r="L6" s="278">
        <v>117.1</v>
      </c>
      <c r="M6" s="278">
        <v>111</v>
      </c>
      <c r="N6" s="278">
        <v>110.2</v>
      </c>
      <c r="O6" s="278">
        <v>112.3</v>
      </c>
      <c r="P6" s="278">
        <v>109.6</v>
      </c>
      <c r="Q6" s="278">
        <v>108.7</v>
      </c>
      <c r="R6" s="278">
        <v>115.6</v>
      </c>
      <c r="S6" s="278">
        <v>116.5</v>
      </c>
      <c r="T6" s="278">
        <v>106.08</v>
      </c>
      <c r="U6" s="132">
        <v>112.9</v>
      </c>
      <c r="V6" s="132">
        <v>103.9</v>
      </c>
      <c r="W6" s="132">
        <v>107.48</v>
      </c>
      <c r="X6" s="132">
        <v>107.3</v>
      </c>
      <c r="Y6" s="132">
        <v>115.4</v>
      </c>
      <c r="Z6" s="132">
        <v>114</v>
      </c>
    </row>
    <row r="7" spans="1:26" ht="41.25" customHeight="1">
      <c r="A7" s="31" t="s">
        <v>754</v>
      </c>
      <c r="B7" s="18">
        <v>310.7</v>
      </c>
      <c r="C7" s="278">
        <v>2673.4</v>
      </c>
      <c r="D7" s="278">
        <v>741.8</v>
      </c>
      <c r="E7" s="278">
        <v>269</v>
      </c>
      <c r="F7" s="278">
        <v>216.3</v>
      </c>
      <c r="G7" s="278">
        <v>117.8</v>
      </c>
      <c r="H7" s="278">
        <v>108.1</v>
      </c>
      <c r="I7" s="278">
        <v>199.5</v>
      </c>
      <c r="J7" s="278">
        <v>139.2</v>
      </c>
      <c r="K7" s="278">
        <v>118.5</v>
      </c>
      <c r="L7" s="278">
        <v>112.7</v>
      </c>
      <c r="M7" s="278">
        <v>110.9</v>
      </c>
      <c r="N7" s="278">
        <v>109.2</v>
      </c>
      <c r="O7" s="278">
        <v>107.4</v>
      </c>
      <c r="P7" s="278">
        <v>106.4</v>
      </c>
      <c r="Q7" s="278">
        <v>106</v>
      </c>
      <c r="R7" s="278">
        <v>106.5</v>
      </c>
      <c r="S7" s="278">
        <v>108</v>
      </c>
      <c r="T7" s="278">
        <v>109.65</v>
      </c>
      <c r="U7" s="132">
        <v>105</v>
      </c>
      <c r="V7" s="132">
        <v>106.7</v>
      </c>
      <c r="W7" s="132">
        <v>105.16</v>
      </c>
      <c r="X7" s="132">
        <v>104.5</v>
      </c>
      <c r="Y7" s="132">
        <v>108.1</v>
      </c>
      <c r="Z7" s="132">
        <v>113.65</v>
      </c>
    </row>
    <row r="8" spans="1:26" ht="38.25">
      <c r="A8" s="5" t="s">
        <v>755</v>
      </c>
      <c r="B8" s="18">
        <v>178.8</v>
      </c>
      <c r="C8" s="278">
        <v>2220.5</v>
      </c>
      <c r="D8" s="278">
        <v>2411.2</v>
      </c>
      <c r="E8" s="278">
        <v>622.4</v>
      </c>
      <c r="F8" s="278">
        <v>332.2</v>
      </c>
      <c r="G8" s="278">
        <v>148.4</v>
      </c>
      <c r="H8" s="278">
        <v>122.5</v>
      </c>
      <c r="I8" s="278">
        <v>118.3</v>
      </c>
      <c r="J8" s="278">
        <v>134</v>
      </c>
      <c r="K8" s="278">
        <v>133.7</v>
      </c>
      <c r="L8" s="278">
        <v>136.9</v>
      </c>
      <c r="M8" s="278">
        <v>136.2</v>
      </c>
      <c r="N8" s="278">
        <v>122.3</v>
      </c>
      <c r="O8" s="278">
        <v>117.7</v>
      </c>
      <c r="P8" s="278">
        <v>121</v>
      </c>
      <c r="Q8" s="278">
        <v>113.9</v>
      </c>
      <c r="R8" s="278">
        <v>113.3</v>
      </c>
      <c r="S8" s="278">
        <v>115.9</v>
      </c>
      <c r="T8" s="278">
        <v>111.6</v>
      </c>
      <c r="U8" s="132">
        <v>108.1</v>
      </c>
      <c r="V8" s="132">
        <v>108.7</v>
      </c>
      <c r="W8" s="132">
        <v>107.28</v>
      </c>
      <c r="X8" s="132">
        <v>108</v>
      </c>
      <c r="Y8" s="132">
        <v>110.5</v>
      </c>
      <c r="Z8" s="132">
        <v>110.2</v>
      </c>
    </row>
    <row r="9" spans="1:26" ht="38.25">
      <c r="A9" s="99" t="s">
        <v>756</v>
      </c>
      <c r="W9" s="48"/>
      <c r="X9" s="48"/>
      <c r="Y9" s="48"/>
      <c r="Z9" s="132"/>
    </row>
    <row r="10" spans="1:26" ht="12.75">
      <c r="A10" s="75" t="s">
        <v>757</v>
      </c>
      <c r="C10" s="214"/>
      <c r="D10" s="278">
        <v>1185.9</v>
      </c>
      <c r="E10" s="278">
        <v>276.4</v>
      </c>
      <c r="F10" s="278">
        <v>225.2</v>
      </c>
      <c r="G10" s="278">
        <v>115.7</v>
      </c>
      <c r="H10" s="278">
        <v>111.3</v>
      </c>
      <c r="I10" s="278">
        <v>205.8</v>
      </c>
      <c r="J10" s="278">
        <v>133.5</v>
      </c>
      <c r="K10" s="278">
        <v>128.3</v>
      </c>
      <c r="L10" s="278">
        <v>128.5</v>
      </c>
      <c r="M10" s="278">
        <v>102.7</v>
      </c>
      <c r="N10" s="278">
        <v>108.9</v>
      </c>
      <c r="O10" s="278">
        <v>119.6</v>
      </c>
      <c r="P10" s="278">
        <v>118.6</v>
      </c>
      <c r="Q10" s="278">
        <v>105.9</v>
      </c>
      <c r="R10" s="278">
        <v>108.4</v>
      </c>
      <c r="S10" s="278">
        <v>122.2</v>
      </c>
      <c r="T10" s="278">
        <v>105.02</v>
      </c>
      <c r="U10" s="121">
        <v>105.29</v>
      </c>
      <c r="V10" s="132">
        <v>109.2</v>
      </c>
      <c r="W10" s="132">
        <v>108.34</v>
      </c>
      <c r="X10" s="132">
        <v>97</v>
      </c>
      <c r="Y10" s="132">
        <v>120.1</v>
      </c>
      <c r="Z10" s="132">
        <v>104.3</v>
      </c>
    </row>
    <row r="11" spans="1:26" ht="25.5">
      <c r="A11" s="75" t="s">
        <v>758</v>
      </c>
      <c r="C11" s="214"/>
      <c r="D11" s="278">
        <v>1216.1</v>
      </c>
      <c r="E11" s="278">
        <v>295.9</v>
      </c>
      <c r="F11" s="278">
        <v>223.4</v>
      </c>
      <c r="G11" s="278">
        <v>114.2</v>
      </c>
      <c r="H11" s="278">
        <v>108.3</v>
      </c>
      <c r="I11" s="278">
        <v>169.7</v>
      </c>
      <c r="J11" s="278">
        <v>141.6</v>
      </c>
      <c r="K11" s="278">
        <v>123.8</v>
      </c>
      <c r="L11" s="278">
        <v>122.4</v>
      </c>
      <c r="M11" s="278">
        <v>106</v>
      </c>
      <c r="N11" s="278">
        <v>107</v>
      </c>
      <c r="O11" s="278">
        <v>119.4</v>
      </c>
      <c r="P11" s="278">
        <v>110.1</v>
      </c>
      <c r="Q11" s="278">
        <v>107.7</v>
      </c>
      <c r="R11" s="278">
        <v>109.1</v>
      </c>
      <c r="S11" s="278">
        <v>124.2</v>
      </c>
      <c r="T11" s="278">
        <v>108.34</v>
      </c>
      <c r="U11" s="121">
        <v>105.5</v>
      </c>
      <c r="V11" s="132">
        <v>108.7</v>
      </c>
      <c r="W11" s="132">
        <v>107.02</v>
      </c>
      <c r="X11" s="132">
        <v>104.4</v>
      </c>
      <c r="Y11" s="132">
        <v>118</v>
      </c>
      <c r="Z11" s="132">
        <v>110.93</v>
      </c>
    </row>
    <row r="12" spans="1:26" ht="12.75">
      <c r="A12" s="75" t="s">
        <v>759</v>
      </c>
      <c r="C12" s="214"/>
      <c r="D12" s="278">
        <v>660.4</v>
      </c>
      <c r="E12" s="278">
        <v>265.5</v>
      </c>
      <c r="F12" s="278">
        <v>210.5</v>
      </c>
      <c r="G12" s="278">
        <v>111.4</v>
      </c>
      <c r="H12" s="278">
        <v>107.2</v>
      </c>
      <c r="I12" s="278">
        <v>217.3</v>
      </c>
      <c r="J12" s="278">
        <v>117</v>
      </c>
      <c r="K12" s="278">
        <v>108.7</v>
      </c>
      <c r="L12" s="278">
        <v>122.8</v>
      </c>
      <c r="M12" s="278">
        <v>109.9</v>
      </c>
      <c r="N12" s="278">
        <v>107.3</v>
      </c>
      <c r="O12" s="278">
        <v>113.5</v>
      </c>
      <c r="P12" s="278">
        <v>114.4</v>
      </c>
      <c r="Q12" s="278">
        <v>107.7</v>
      </c>
      <c r="R12" s="278">
        <v>107.7</v>
      </c>
      <c r="S12" s="278">
        <v>124.7</v>
      </c>
      <c r="T12" s="278">
        <v>111.05</v>
      </c>
      <c r="U12" s="121">
        <v>105.29</v>
      </c>
      <c r="V12" s="132">
        <v>108.3</v>
      </c>
      <c r="W12" s="132">
        <v>106.85</v>
      </c>
      <c r="X12" s="132">
        <v>105</v>
      </c>
      <c r="Y12" s="132">
        <v>118.4</v>
      </c>
      <c r="Z12" s="132">
        <v>122.86</v>
      </c>
    </row>
    <row r="13" spans="1:26" ht="12.75">
      <c r="A13" s="75" t="s">
        <v>760</v>
      </c>
      <c r="C13" s="214"/>
      <c r="D13" s="278">
        <v>838.5</v>
      </c>
      <c r="E13" s="278">
        <v>300.8</v>
      </c>
      <c r="F13" s="278">
        <v>207.3</v>
      </c>
      <c r="G13" s="278">
        <v>113.1</v>
      </c>
      <c r="H13" s="278">
        <v>108.1</v>
      </c>
      <c r="I13" s="278">
        <v>188.7</v>
      </c>
      <c r="J13" s="278">
        <v>134.1</v>
      </c>
      <c r="K13" s="278">
        <v>128.4</v>
      </c>
      <c r="L13" s="278">
        <v>123</v>
      </c>
      <c r="M13" s="278">
        <v>112.1</v>
      </c>
      <c r="N13" s="278">
        <v>108.7</v>
      </c>
      <c r="O13" s="278">
        <v>111.8</v>
      </c>
      <c r="P13" s="278">
        <v>113.1</v>
      </c>
      <c r="Q13" s="278">
        <v>106.9</v>
      </c>
      <c r="R13" s="278">
        <v>108.5</v>
      </c>
      <c r="S13" s="278">
        <v>114.7</v>
      </c>
      <c r="T13" s="278">
        <v>110.7</v>
      </c>
      <c r="U13" s="121">
        <v>104.58</v>
      </c>
      <c r="V13" s="132">
        <v>111.3</v>
      </c>
      <c r="W13" s="132">
        <v>102.79</v>
      </c>
      <c r="X13" s="132">
        <v>107</v>
      </c>
      <c r="Y13" s="132">
        <v>118</v>
      </c>
      <c r="Z13" s="132">
        <v>122.89</v>
      </c>
    </row>
    <row r="14" spans="1:26" ht="12.75">
      <c r="A14" s="75" t="s">
        <v>761</v>
      </c>
      <c r="C14" s="214"/>
      <c r="D14" s="278">
        <v>705.1</v>
      </c>
      <c r="E14" s="278">
        <v>507.8</v>
      </c>
      <c r="F14" s="278">
        <v>150.8</v>
      </c>
      <c r="G14" s="278">
        <v>116.1</v>
      </c>
      <c r="H14" s="278">
        <v>102.3</v>
      </c>
      <c r="I14" s="278">
        <v>303.3</v>
      </c>
      <c r="J14" s="278">
        <v>103.6</v>
      </c>
      <c r="K14" s="278">
        <v>104.1</v>
      </c>
      <c r="L14" s="278">
        <v>104</v>
      </c>
      <c r="M14" s="278">
        <v>112</v>
      </c>
      <c r="N14" s="278">
        <v>111.4</v>
      </c>
      <c r="O14" s="278">
        <v>106.8</v>
      </c>
      <c r="P14" s="278">
        <v>108.2</v>
      </c>
      <c r="Q14" s="278">
        <v>106.8</v>
      </c>
      <c r="R14" s="278">
        <v>140.3</v>
      </c>
      <c r="S14" s="278">
        <v>110.5</v>
      </c>
      <c r="T14" s="278">
        <v>107.9</v>
      </c>
      <c r="U14" s="121">
        <v>123.32</v>
      </c>
      <c r="V14" s="132">
        <v>106.6</v>
      </c>
      <c r="W14" s="132">
        <v>103.04</v>
      </c>
      <c r="X14" s="132">
        <v>118.6</v>
      </c>
      <c r="Y14" s="132">
        <v>114.5</v>
      </c>
      <c r="Z14" s="132">
        <v>110.59</v>
      </c>
    </row>
    <row r="15" spans="1:26" ht="12.75">
      <c r="A15" s="75" t="s">
        <v>1012</v>
      </c>
      <c r="C15" s="214"/>
      <c r="D15" s="278">
        <v>776.6</v>
      </c>
      <c r="E15" s="278">
        <v>378.3</v>
      </c>
      <c r="F15" s="278">
        <v>186.7</v>
      </c>
      <c r="G15" s="278">
        <v>85.3</v>
      </c>
      <c r="H15" s="278">
        <v>118.2</v>
      </c>
      <c r="I15" s="278">
        <v>268.2</v>
      </c>
      <c r="J15" s="278">
        <v>109.8</v>
      </c>
      <c r="K15" s="278">
        <v>90.7</v>
      </c>
      <c r="L15" s="278">
        <v>142.2</v>
      </c>
      <c r="M15" s="278">
        <v>106.5</v>
      </c>
      <c r="N15" s="278">
        <v>107.6</v>
      </c>
      <c r="O15" s="278">
        <v>102.1</v>
      </c>
      <c r="P15" s="278">
        <v>102.1</v>
      </c>
      <c r="Q15" s="278">
        <v>98.8</v>
      </c>
      <c r="R15" s="278">
        <v>152.3</v>
      </c>
      <c r="S15" s="278">
        <v>122.1</v>
      </c>
      <c r="T15" s="278">
        <v>80.2</v>
      </c>
      <c r="U15" s="121">
        <v>127.59</v>
      </c>
      <c r="V15" s="132">
        <v>104.6</v>
      </c>
      <c r="W15" s="132">
        <v>103.4</v>
      </c>
      <c r="X15" s="132">
        <v>97</v>
      </c>
      <c r="Y15" s="132">
        <v>105</v>
      </c>
      <c r="Z15" s="132">
        <v>137.22</v>
      </c>
    </row>
    <row r="16" spans="1:26" ht="12.75">
      <c r="A16" s="75" t="s">
        <v>762</v>
      </c>
      <c r="C16" s="214"/>
      <c r="D16" s="278">
        <v>1309</v>
      </c>
      <c r="E16" s="278">
        <v>423.8</v>
      </c>
      <c r="F16" s="278">
        <v>228.6</v>
      </c>
      <c r="G16" s="278">
        <v>117.5</v>
      </c>
      <c r="H16" s="278">
        <v>110.2</v>
      </c>
      <c r="I16" s="278">
        <v>178</v>
      </c>
      <c r="J16" s="278">
        <v>138.7</v>
      </c>
      <c r="K16" s="278">
        <v>121.1</v>
      </c>
      <c r="L16" s="278">
        <v>116.6</v>
      </c>
      <c r="M16" s="278">
        <v>105.9</v>
      </c>
      <c r="N16" s="278">
        <v>113.1</v>
      </c>
      <c r="O16" s="278">
        <v>112.8</v>
      </c>
      <c r="P16" s="278">
        <v>110.5</v>
      </c>
      <c r="Q16" s="278">
        <v>108.7</v>
      </c>
      <c r="R16" s="278">
        <v>130.4</v>
      </c>
      <c r="S16" s="278">
        <v>112.2</v>
      </c>
      <c r="T16" s="278">
        <v>102.3</v>
      </c>
      <c r="U16" s="121">
        <v>116.66</v>
      </c>
      <c r="V16" s="132">
        <v>106.3</v>
      </c>
      <c r="W16" s="132">
        <v>104.44</v>
      </c>
      <c r="X16" s="132">
        <v>113.1</v>
      </c>
      <c r="Y16" s="132">
        <v>114.4</v>
      </c>
      <c r="Z16" s="132">
        <v>111.54</v>
      </c>
    </row>
    <row r="17" spans="1:26" ht="12.75">
      <c r="A17" s="75" t="s">
        <v>763</v>
      </c>
      <c r="C17" s="214"/>
      <c r="D17" s="278">
        <v>840</v>
      </c>
      <c r="E17" s="278">
        <v>342.3</v>
      </c>
      <c r="F17" s="278">
        <v>236.7</v>
      </c>
      <c r="G17" s="278">
        <v>112.1</v>
      </c>
      <c r="H17" s="278">
        <v>110.6</v>
      </c>
      <c r="I17" s="278">
        <v>213</v>
      </c>
      <c r="J17" s="278">
        <v>133.9</v>
      </c>
      <c r="K17" s="278">
        <v>113.6</v>
      </c>
      <c r="L17" s="278">
        <v>119.2</v>
      </c>
      <c r="M17" s="278">
        <v>100.8</v>
      </c>
      <c r="N17" s="278">
        <v>109.6</v>
      </c>
      <c r="O17" s="278">
        <v>108.1</v>
      </c>
      <c r="P17" s="278">
        <v>112</v>
      </c>
      <c r="Q17" s="278">
        <v>104.2</v>
      </c>
      <c r="R17" s="278">
        <v>156.3</v>
      </c>
      <c r="S17" s="278">
        <v>93.3</v>
      </c>
      <c r="T17" s="278">
        <v>100.9</v>
      </c>
      <c r="U17" s="121">
        <v>119.88</v>
      </c>
      <c r="V17" s="132">
        <v>103.4</v>
      </c>
      <c r="W17" s="132">
        <v>101.07</v>
      </c>
      <c r="X17" s="132">
        <v>118</v>
      </c>
      <c r="Y17" s="132">
        <v>118.2</v>
      </c>
      <c r="Z17" s="132">
        <v>108.65</v>
      </c>
    </row>
    <row r="18" spans="1:26" ht="12.75">
      <c r="A18" s="75" t="s">
        <v>764</v>
      </c>
      <c r="C18" s="214"/>
      <c r="D18" s="278">
        <v>1149</v>
      </c>
      <c r="E18" s="278">
        <v>384.4</v>
      </c>
      <c r="F18" s="278">
        <v>210.8</v>
      </c>
      <c r="G18" s="278">
        <v>112.8</v>
      </c>
      <c r="H18" s="278">
        <v>97.4</v>
      </c>
      <c r="I18" s="278">
        <v>282.4</v>
      </c>
      <c r="J18" s="278">
        <v>100.6</v>
      </c>
      <c r="K18" s="278">
        <v>111.7</v>
      </c>
      <c r="L18" s="278">
        <v>114</v>
      </c>
      <c r="M18" s="278">
        <v>106.3</v>
      </c>
      <c r="N18" s="278">
        <v>110.5</v>
      </c>
      <c r="O18" s="278">
        <v>128.7</v>
      </c>
      <c r="P18" s="278">
        <v>86.1</v>
      </c>
      <c r="Q18" s="278">
        <v>110.4</v>
      </c>
      <c r="R18" s="278">
        <v>128.7</v>
      </c>
      <c r="S18" s="278">
        <v>113.8</v>
      </c>
      <c r="T18" s="278">
        <v>85.5</v>
      </c>
      <c r="U18" s="121">
        <v>113.23</v>
      </c>
      <c r="V18" s="132">
        <v>106.2</v>
      </c>
      <c r="W18" s="132">
        <v>105.11</v>
      </c>
      <c r="X18" s="132">
        <v>128.8</v>
      </c>
      <c r="Y18" s="132">
        <v>104.6</v>
      </c>
      <c r="Z18" s="132">
        <v>109.77</v>
      </c>
    </row>
    <row r="19" spans="1:26" ht="12.75">
      <c r="A19" s="75" t="s">
        <v>765</v>
      </c>
      <c r="C19" s="214"/>
      <c r="D19" s="278">
        <v>596.8</v>
      </c>
      <c r="E19" s="278">
        <v>317</v>
      </c>
      <c r="F19" s="278">
        <v>197.6</v>
      </c>
      <c r="G19" s="278">
        <v>85.3</v>
      </c>
      <c r="H19" s="278">
        <v>122.8</v>
      </c>
      <c r="I19" s="278">
        <v>330.3</v>
      </c>
      <c r="J19" s="278">
        <v>73.2</v>
      </c>
      <c r="K19" s="278">
        <v>170.7</v>
      </c>
      <c r="L19" s="278">
        <v>95.5</v>
      </c>
      <c r="M19" s="278">
        <v>130.8</v>
      </c>
      <c r="N19" s="278">
        <v>94.4</v>
      </c>
      <c r="O19" s="278">
        <v>107.5</v>
      </c>
      <c r="P19" s="278">
        <v>99.9</v>
      </c>
      <c r="Q19" s="278">
        <v>114.9</v>
      </c>
      <c r="R19" s="278">
        <v>95.7</v>
      </c>
      <c r="S19" s="278">
        <v>107</v>
      </c>
      <c r="T19" s="278">
        <v>142.7</v>
      </c>
      <c r="U19" s="121">
        <v>122.54</v>
      </c>
      <c r="V19" s="132">
        <v>74.5</v>
      </c>
      <c r="W19" s="132">
        <v>105.97</v>
      </c>
      <c r="X19" s="132">
        <v>102.6</v>
      </c>
      <c r="Y19" s="132">
        <v>140</v>
      </c>
      <c r="Z19" s="132">
        <v>112.9</v>
      </c>
    </row>
    <row r="20" spans="1:26" ht="12.75">
      <c r="A20" s="75" t="s">
        <v>1023</v>
      </c>
      <c r="C20" s="214"/>
      <c r="D20" s="278">
        <v>728.4</v>
      </c>
      <c r="E20" s="278">
        <v>277.1</v>
      </c>
      <c r="F20" s="278">
        <v>214.1</v>
      </c>
      <c r="G20" s="278">
        <v>110.7</v>
      </c>
      <c r="H20" s="278">
        <v>105.9</v>
      </c>
      <c r="I20" s="278">
        <v>177.6</v>
      </c>
      <c r="J20" s="278">
        <v>131.2</v>
      </c>
      <c r="K20" s="278">
        <v>109.9</v>
      </c>
      <c r="L20" s="278">
        <v>109.9</v>
      </c>
      <c r="M20" s="278">
        <v>108.9</v>
      </c>
      <c r="N20" s="278">
        <v>111</v>
      </c>
      <c r="O20" s="278">
        <v>107.9</v>
      </c>
      <c r="P20" s="278">
        <v>106.4</v>
      </c>
      <c r="Q20" s="278">
        <v>109.1</v>
      </c>
      <c r="R20" s="278">
        <v>112</v>
      </c>
      <c r="S20" s="278">
        <v>123.4</v>
      </c>
      <c r="T20" s="278">
        <v>110.7</v>
      </c>
      <c r="U20" s="121">
        <v>106.61</v>
      </c>
      <c r="V20" s="132">
        <v>110.5</v>
      </c>
      <c r="W20" s="132">
        <v>106.08</v>
      </c>
      <c r="X20" s="132">
        <v>105.9</v>
      </c>
      <c r="Y20" s="132">
        <v>110.9</v>
      </c>
      <c r="Z20" s="132">
        <v>124.18</v>
      </c>
    </row>
    <row r="21" spans="1:26" ht="12.75">
      <c r="A21" s="75" t="s">
        <v>1020</v>
      </c>
      <c r="C21" s="214"/>
      <c r="D21" s="278">
        <v>1056.6</v>
      </c>
      <c r="E21" s="278">
        <v>408.8</v>
      </c>
      <c r="F21" s="278">
        <v>317.8</v>
      </c>
      <c r="G21" s="278">
        <v>121.8</v>
      </c>
      <c r="H21" s="278">
        <v>104.9</v>
      </c>
      <c r="I21" s="278">
        <v>117.5</v>
      </c>
      <c r="J21" s="278">
        <v>170.2</v>
      </c>
      <c r="K21" s="278">
        <v>116.5</v>
      </c>
      <c r="L21" s="278">
        <v>112.4</v>
      </c>
      <c r="M21" s="278">
        <v>104.9</v>
      </c>
      <c r="N21" s="278">
        <v>130.4</v>
      </c>
      <c r="O21" s="278">
        <v>116.7</v>
      </c>
      <c r="P21" s="278">
        <v>103</v>
      </c>
      <c r="Q21" s="278">
        <v>111.1</v>
      </c>
      <c r="R21" s="278">
        <v>122.4</v>
      </c>
      <c r="S21" s="278">
        <v>125.9</v>
      </c>
      <c r="T21" s="278">
        <v>102.4</v>
      </c>
      <c r="U21" s="121">
        <v>107.55</v>
      </c>
      <c r="V21" s="132">
        <v>108.9</v>
      </c>
      <c r="W21" s="132">
        <v>112.04</v>
      </c>
      <c r="X21" s="132">
        <v>108</v>
      </c>
      <c r="Y21" s="132">
        <v>107.5</v>
      </c>
      <c r="Z21" s="132">
        <v>113.16</v>
      </c>
    </row>
    <row r="22" spans="1:26" ht="12.75">
      <c r="A22" s="75" t="s">
        <v>766</v>
      </c>
      <c r="C22" s="214"/>
      <c r="D22" s="278">
        <v>476.2</v>
      </c>
      <c r="E22" s="278">
        <v>401.1</v>
      </c>
      <c r="F22" s="278">
        <v>286.2</v>
      </c>
      <c r="G22" s="278">
        <v>116</v>
      </c>
      <c r="H22" s="278">
        <v>100.6</v>
      </c>
      <c r="I22" s="278">
        <v>230.9</v>
      </c>
      <c r="J22" s="278">
        <v>179.5</v>
      </c>
      <c r="K22" s="278">
        <v>83.6</v>
      </c>
      <c r="L22" s="278">
        <v>96.5</v>
      </c>
      <c r="M22" s="278">
        <v>126.4</v>
      </c>
      <c r="N22" s="278">
        <v>117</v>
      </c>
      <c r="O22" s="278">
        <v>111.6</v>
      </c>
      <c r="P22" s="278">
        <v>100.2</v>
      </c>
      <c r="Q22" s="278">
        <v>112.1</v>
      </c>
      <c r="R22" s="278">
        <v>124.7</v>
      </c>
      <c r="S22" s="278">
        <v>125.8</v>
      </c>
      <c r="T22" s="278">
        <v>97.5</v>
      </c>
      <c r="U22" s="121">
        <v>158.84</v>
      </c>
      <c r="V22" s="132">
        <v>92</v>
      </c>
      <c r="W22" s="132">
        <v>92.95</v>
      </c>
      <c r="X22" s="132">
        <v>103.2</v>
      </c>
      <c r="Y22" s="132">
        <v>134.6</v>
      </c>
      <c r="Z22" s="132">
        <v>115.48</v>
      </c>
    </row>
    <row r="23" spans="1:26" ht="12.75">
      <c r="A23" s="75" t="s">
        <v>767</v>
      </c>
      <c r="C23" s="214"/>
      <c r="D23" s="278">
        <v>800.6</v>
      </c>
      <c r="E23" s="278">
        <v>408.4</v>
      </c>
      <c r="F23" s="278">
        <v>235.5</v>
      </c>
      <c r="G23" s="278">
        <v>110.9</v>
      </c>
      <c r="H23" s="278">
        <v>103.6</v>
      </c>
      <c r="I23" s="278">
        <v>185</v>
      </c>
      <c r="J23" s="278">
        <v>140</v>
      </c>
      <c r="K23" s="278">
        <v>108.4</v>
      </c>
      <c r="L23" s="278">
        <v>111</v>
      </c>
      <c r="M23" s="278">
        <v>106.5</v>
      </c>
      <c r="N23" s="278">
        <v>114</v>
      </c>
      <c r="O23" s="278">
        <v>114.6</v>
      </c>
      <c r="P23" s="278">
        <v>101.9</v>
      </c>
      <c r="Q23" s="278">
        <v>104.7</v>
      </c>
      <c r="R23" s="278">
        <v>123.6</v>
      </c>
      <c r="S23" s="278">
        <v>133.8</v>
      </c>
      <c r="T23" s="278">
        <v>101.6</v>
      </c>
      <c r="U23" s="121">
        <v>104.65</v>
      </c>
      <c r="V23" s="132">
        <v>103.4</v>
      </c>
      <c r="W23" s="132">
        <v>107.55</v>
      </c>
      <c r="X23" s="132">
        <v>104.7</v>
      </c>
      <c r="Y23" s="132">
        <v>108.4</v>
      </c>
      <c r="Z23" s="132">
        <v>119.49</v>
      </c>
    </row>
    <row r="24" spans="1:26" ht="27.75" customHeight="1">
      <c r="A24" s="21" t="s">
        <v>768</v>
      </c>
      <c r="C24" s="214"/>
      <c r="D24" s="278">
        <v>997.9</v>
      </c>
      <c r="E24" s="278">
        <v>318.4</v>
      </c>
      <c r="F24" s="278">
        <v>177.4</v>
      </c>
      <c r="G24" s="278">
        <v>110.9</v>
      </c>
      <c r="H24" s="278">
        <v>100.6</v>
      </c>
      <c r="I24" s="278">
        <v>255</v>
      </c>
      <c r="J24" s="278">
        <v>130.7</v>
      </c>
      <c r="K24" s="278">
        <v>97</v>
      </c>
      <c r="L24" s="278">
        <v>127.6</v>
      </c>
      <c r="M24" s="278">
        <v>133.3</v>
      </c>
      <c r="N24" s="278">
        <v>95.8</v>
      </c>
      <c r="O24" s="278">
        <v>103.3</v>
      </c>
      <c r="P24" s="278">
        <v>114.3</v>
      </c>
      <c r="Q24" s="278">
        <v>110.3</v>
      </c>
      <c r="R24" s="278">
        <v>122.2</v>
      </c>
      <c r="S24" s="278">
        <v>107.7</v>
      </c>
      <c r="T24" s="278">
        <v>98.3</v>
      </c>
      <c r="U24" s="121">
        <v>145.57</v>
      </c>
      <c r="V24" s="132">
        <v>75.3</v>
      </c>
      <c r="W24" s="132">
        <v>111.01</v>
      </c>
      <c r="X24" s="132">
        <v>109.3</v>
      </c>
      <c r="Y24" s="132">
        <v>122</v>
      </c>
      <c r="Z24" s="132">
        <v>117.35</v>
      </c>
    </row>
    <row r="25" spans="1:26" ht="12.75">
      <c r="A25" s="75" t="s">
        <v>769</v>
      </c>
      <c r="C25" s="214"/>
      <c r="D25" s="278">
        <v>754.9</v>
      </c>
      <c r="E25" s="278">
        <v>230.6</v>
      </c>
      <c r="F25" s="278">
        <v>227.2</v>
      </c>
      <c r="G25" s="278">
        <v>152.8</v>
      </c>
      <c r="H25" s="278">
        <v>118</v>
      </c>
      <c r="I25" s="278">
        <v>150.8</v>
      </c>
      <c r="J25" s="278">
        <v>143.2</v>
      </c>
      <c r="K25" s="278">
        <v>125</v>
      </c>
      <c r="L25" s="278">
        <v>112.6</v>
      </c>
      <c r="M25" s="278">
        <v>108.9</v>
      </c>
      <c r="N25" s="278">
        <v>109.9</v>
      </c>
      <c r="O25" s="278">
        <v>108.7</v>
      </c>
      <c r="P25" s="278">
        <v>107.6</v>
      </c>
      <c r="Q25" s="278">
        <v>110.1</v>
      </c>
      <c r="R25" s="278">
        <v>107.7</v>
      </c>
      <c r="S25" s="278">
        <v>110.9</v>
      </c>
      <c r="T25" s="278">
        <v>108.9</v>
      </c>
      <c r="U25" s="121">
        <v>108.26</v>
      </c>
      <c r="V25" s="132">
        <v>108.4</v>
      </c>
      <c r="W25" s="132">
        <v>112.09</v>
      </c>
      <c r="X25" s="132">
        <v>114.6</v>
      </c>
      <c r="Y25" s="132">
        <v>113.7</v>
      </c>
      <c r="Z25" s="132">
        <v>110.72</v>
      </c>
    </row>
    <row r="26" spans="1:25" ht="38.25">
      <c r="A26" s="99" t="s">
        <v>770</v>
      </c>
      <c r="X26" s="48"/>
      <c r="Y26" s="48"/>
    </row>
    <row r="27" spans="1:26" ht="12.75">
      <c r="A27" s="75" t="s">
        <v>771</v>
      </c>
      <c r="C27" s="214"/>
      <c r="D27" s="278">
        <v>603</v>
      </c>
      <c r="E27" s="278">
        <v>287.9</v>
      </c>
      <c r="F27" s="278">
        <v>308.8</v>
      </c>
      <c r="G27" s="278">
        <v>110.9</v>
      </c>
      <c r="H27" s="278">
        <v>103.1</v>
      </c>
      <c r="I27" s="278">
        <v>146</v>
      </c>
      <c r="J27" s="278">
        <v>143.8</v>
      </c>
      <c r="K27" s="278">
        <v>119</v>
      </c>
      <c r="L27" s="278">
        <v>111.9</v>
      </c>
      <c r="M27" s="278">
        <v>107.9</v>
      </c>
      <c r="N27" s="278">
        <v>110.7</v>
      </c>
      <c r="O27" s="278">
        <v>108.6</v>
      </c>
      <c r="P27" s="278">
        <v>104.3</v>
      </c>
      <c r="Q27" s="278">
        <v>104.7</v>
      </c>
      <c r="R27" s="278">
        <v>105.5</v>
      </c>
      <c r="S27" s="278">
        <v>110.8</v>
      </c>
      <c r="T27" s="278">
        <v>113.3</v>
      </c>
      <c r="U27" s="278">
        <v>112.9</v>
      </c>
      <c r="V27" s="132">
        <v>125.5</v>
      </c>
      <c r="W27" s="132">
        <v>108.19</v>
      </c>
      <c r="X27" s="132">
        <v>107.43</v>
      </c>
      <c r="Y27" s="132">
        <v>109</v>
      </c>
      <c r="Z27" s="132">
        <v>122.86</v>
      </c>
    </row>
    <row r="28" spans="1:26" ht="12.75">
      <c r="A28" s="75" t="s">
        <v>772</v>
      </c>
      <c r="C28" s="214"/>
      <c r="D28" s="278">
        <v>563.8</v>
      </c>
      <c r="E28" s="278">
        <v>254.1</v>
      </c>
      <c r="F28" s="278">
        <v>260.6</v>
      </c>
      <c r="G28" s="278">
        <v>126.7</v>
      </c>
      <c r="H28" s="278">
        <v>108.1</v>
      </c>
      <c r="I28" s="278">
        <v>143.9</v>
      </c>
      <c r="J28" s="278">
        <v>155.2</v>
      </c>
      <c r="K28" s="278">
        <v>125.1</v>
      </c>
      <c r="L28" s="278">
        <v>113.6</v>
      </c>
      <c r="M28" s="278">
        <v>108.5</v>
      </c>
      <c r="N28" s="278">
        <v>107.1</v>
      </c>
      <c r="O28" s="278">
        <v>106.5</v>
      </c>
      <c r="P28" s="278">
        <v>105.9</v>
      </c>
      <c r="Q28" s="278">
        <v>105.3</v>
      </c>
      <c r="R28" s="278">
        <v>105</v>
      </c>
      <c r="S28" s="278">
        <v>104.9</v>
      </c>
      <c r="T28" s="278">
        <v>107</v>
      </c>
      <c r="U28" s="278">
        <v>104.2</v>
      </c>
      <c r="V28" s="132">
        <v>105.6</v>
      </c>
      <c r="W28" s="132">
        <v>103.79</v>
      </c>
      <c r="X28" s="132">
        <v>105.31</v>
      </c>
      <c r="Y28" s="132">
        <v>108.1</v>
      </c>
      <c r="Z28" s="132">
        <v>123.66</v>
      </c>
    </row>
    <row r="29" spans="1:26" ht="12.75">
      <c r="A29" s="75" t="s">
        <v>773</v>
      </c>
      <c r="C29" s="214"/>
      <c r="D29" s="278">
        <v>521.1</v>
      </c>
      <c r="E29" s="278">
        <v>238.9</v>
      </c>
      <c r="F29" s="278">
        <v>272.5</v>
      </c>
      <c r="G29" s="278">
        <v>119.5</v>
      </c>
      <c r="H29" s="278">
        <v>105.8</v>
      </c>
      <c r="I29" s="278">
        <v>137.1</v>
      </c>
      <c r="J29" s="278">
        <v>171.4</v>
      </c>
      <c r="K29" s="278">
        <v>119.8</v>
      </c>
      <c r="L29" s="278">
        <v>112.3</v>
      </c>
      <c r="M29" s="278">
        <v>106.9</v>
      </c>
      <c r="N29" s="278">
        <v>106.8</v>
      </c>
      <c r="O29" s="278">
        <v>105.9</v>
      </c>
      <c r="P29" s="278">
        <v>105.2</v>
      </c>
      <c r="Q29" s="278">
        <v>107.9</v>
      </c>
      <c r="R29" s="278">
        <v>105.1</v>
      </c>
      <c r="S29" s="278">
        <v>106</v>
      </c>
      <c r="T29" s="278">
        <v>107.9</v>
      </c>
      <c r="U29" s="278">
        <v>103.4</v>
      </c>
      <c r="V29" s="132">
        <v>103.6</v>
      </c>
      <c r="W29" s="132">
        <v>104.07</v>
      </c>
      <c r="X29" s="132">
        <v>104.83</v>
      </c>
      <c r="Y29" s="132">
        <v>107.3</v>
      </c>
      <c r="Z29" s="132">
        <v>119.09</v>
      </c>
    </row>
    <row r="30" spans="1:26" ht="12.75">
      <c r="A30" s="75" t="s">
        <v>1869</v>
      </c>
      <c r="B30" s="41"/>
      <c r="C30" s="308"/>
      <c r="D30" s="132">
        <v>481</v>
      </c>
      <c r="E30" s="132">
        <v>256.4</v>
      </c>
      <c r="F30" s="132">
        <v>289.4</v>
      </c>
      <c r="G30" s="132">
        <v>120.7</v>
      </c>
      <c r="H30" s="132">
        <v>105.4</v>
      </c>
      <c r="I30" s="132">
        <v>130</v>
      </c>
      <c r="J30" s="132">
        <v>159.8</v>
      </c>
      <c r="K30" s="132">
        <v>125.8</v>
      </c>
      <c r="L30" s="132">
        <v>114.4</v>
      </c>
      <c r="M30" s="132">
        <v>108.3</v>
      </c>
      <c r="N30" s="132">
        <v>105.9</v>
      </c>
      <c r="O30" s="132">
        <v>107.1</v>
      </c>
      <c r="P30" s="132">
        <v>107.4</v>
      </c>
      <c r="Q30" s="132">
        <v>104.3</v>
      </c>
      <c r="R30" s="90" t="s">
        <v>377</v>
      </c>
      <c r="S30" s="90" t="s">
        <v>377</v>
      </c>
      <c r="T30" s="90" t="s">
        <v>377</v>
      </c>
      <c r="U30" s="90" t="s">
        <v>377</v>
      </c>
      <c r="V30" s="90" t="s">
        <v>377</v>
      </c>
      <c r="W30" s="90" t="s">
        <v>377</v>
      </c>
      <c r="X30" s="90" t="s">
        <v>377</v>
      </c>
      <c r="Y30" s="90" t="s">
        <v>377</v>
      </c>
      <c r="Z30" s="90" t="s">
        <v>377</v>
      </c>
    </row>
    <row r="31" spans="1:26" ht="12.75">
      <c r="A31" s="75" t="s">
        <v>1870</v>
      </c>
      <c r="C31" s="214"/>
      <c r="D31" s="278">
        <v>739.7</v>
      </c>
      <c r="E31" s="278">
        <v>267.8</v>
      </c>
      <c r="F31" s="278">
        <v>223.6</v>
      </c>
      <c r="G31" s="278">
        <v>123.7</v>
      </c>
      <c r="H31" s="278">
        <v>109.4</v>
      </c>
      <c r="I31" s="278">
        <v>162.8</v>
      </c>
      <c r="J31" s="278">
        <v>149.1</v>
      </c>
      <c r="K31" s="278">
        <v>122.8</v>
      </c>
      <c r="L31" s="278">
        <v>116.1</v>
      </c>
      <c r="M31" s="278">
        <v>112.7</v>
      </c>
      <c r="N31" s="278">
        <v>110.7</v>
      </c>
      <c r="O31" s="278">
        <v>108</v>
      </c>
      <c r="P31" s="278">
        <v>107.5</v>
      </c>
      <c r="Q31" s="278">
        <v>107.8</v>
      </c>
      <c r="R31" s="278">
        <v>108</v>
      </c>
      <c r="S31" s="278">
        <v>109.8</v>
      </c>
      <c r="T31" s="278">
        <v>111</v>
      </c>
      <c r="U31" s="278">
        <v>107.1</v>
      </c>
      <c r="V31" s="132">
        <v>107.2</v>
      </c>
      <c r="W31" s="132">
        <v>105.55</v>
      </c>
      <c r="X31" s="132">
        <v>104.66</v>
      </c>
      <c r="Y31" s="132">
        <v>106.2</v>
      </c>
      <c r="Z31" s="132">
        <v>112.82</v>
      </c>
    </row>
    <row r="32" spans="1:26" ht="12.75">
      <c r="A32" s="75" t="s">
        <v>1871</v>
      </c>
      <c r="C32" s="214"/>
      <c r="D32" s="278">
        <v>575.3</v>
      </c>
      <c r="E32" s="278">
        <v>231.4</v>
      </c>
      <c r="F32" s="278">
        <v>190.4</v>
      </c>
      <c r="G32" s="278">
        <v>120.6</v>
      </c>
      <c r="H32" s="278">
        <v>108.7</v>
      </c>
      <c r="I32" s="278">
        <v>161.6</v>
      </c>
      <c r="J32" s="278">
        <v>149.2</v>
      </c>
      <c r="K32" s="278">
        <v>123</v>
      </c>
      <c r="L32" s="278">
        <v>117.5</v>
      </c>
      <c r="M32" s="278">
        <v>115.1</v>
      </c>
      <c r="N32" s="278">
        <v>111.1</v>
      </c>
      <c r="O32" s="278">
        <v>108.8</v>
      </c>
      <c r="P32" s="278">
        <v>108.3</v>
      </c>
      <c r="Q32" s="278">
        <v>107.8</v>
      </c>
      <c r="R32" s="278">
        <v>107.9</v>
      </c>
      <c r="S32" s="278">
        <v>109.3</v>
      </c>
      <c r="T32" s="278">
        <v>111.1</v>
      </c>
      <c r="U32" s="278">
        <v>107.2</v>
      </c>
      <c r="V32" s="132">
        <v>105.9</v>
      </c>
      <c r="W32" s="132">
        <v>104.94</v>
      </c>
      <c r="X32" s="132">
        <v>104.26</v>
      </c>
      <c r="Y32" s="132">
        <v>105.5</v>
      </c>
      <c r="Z32" s="132">
        <v>111.18</v>
      </c>
    </row>
    <row r="33" spans="1:26" ht="25.5">
      <c r="A33" s="75" t="s">
        <v>1872</v>
      </c>
      <c r="C33" s="214"/>
      <c r="D33" s="278">
        <v>900.7</v>
      </c>
      <c r="E33" s="278">
        <v>270.1</v>
      </c>
      <c r="F33" s="278">
        <v>248</v>
      </c>
      <c r="G33" s="278">
        <v>120.5</v>
      </c>
      <c r="H33" s="278">
        <v>108.9</v>
      </c>
      <c r="I33" s="278">
        <v>158.2</v>
      </c>
      <c r="J33" s="278">
        <v>160</v>
      </c>
      <c r="K33" s="278">
        <v>122.2</v>
      </c>
      <c r="L33" s="278">
        <v>116</v>
      </c>
      <c r="M33" s="278">
        <v>112.5</v>
      </c>
      <c r="N33" s="278">
        <v>111.9</v>
      </c>
      <c r="O33" s="278">
        <v>110</v>
      </c>
      <c r="P33" s="278">
        <v>109.4</v>
      </c>
      <c r="Q33" s="278">
        <v>108.5</v>
      </c>
      <c r="R33" s="278">
        <v>109.1</v>
      </c>
      <c r="S33" s="278">
        <v>113.2</v>
      </c>
      <c r="T33" s="278">
        <v>113.9</v>
      </c>
      <c r="U33" s="278">
        <v>109</v>
      </c>
      <c r="V33" s="132">
        <v>110</v>
      </c>
      <c r="W33" s="132">
        <v>106.2</v>
      </c>
      <c r="X33" s="132">
        <v>104.84</v>
      </c>
      <c r="Y33" s="132">
        <v>107.9</v>
      </c>
      <c r="Z33" s="132">
        <v>117.21</v>
      </c>
    </row>
    <row r="34" spans="1:26" ht="12.75">
      <c r="A34" s="75" t="s">
        <v>1873</v>
      </c>
      <c r="C34" s="214"/>
      <c r="D34" s="278">
        <v>902</v>
      </c>
      <c r="E34" s="278">
        <v>325.3</v>
      </c>
      <c r="F34" s="278">
        <v>227.6</v>
      </c>
      <c r="G34" s="278">
        <v>118.2</v>
      </c>
      <c r="H34" s="278">
        <v>107.6</v>
      </c>
      <c r="I34" s="278">
        <v>195.6</v>
      </c>
      <c r="J34" s="278">
        <v>141.7</v>
      </c>
      <c r="K34" s="278">
        <v>115.1</v>
      </c>
      <c r="L34" s="278">
        <v>112.2</v>
      </c>
      <c r="M34" s="278">
        <v>109.1</v>
      </c>
      <c r="N34" s="278">
        <v>109.5</v>
      </c>
      <c r="O34" s="278">
        <v>107.9</v>
      </c>
      <c r="P34" s="278">
        <v>107</v>
      </c>
      <c r="Q34" s="278">
        <v>106.8</v>
      </c>
      <c r="R34" s="278">
        <v>108.3</v>
      </c>
      <c r="S34" s="278">
        <v>110.2</v>
      </c>
      <c r="T34" s="278">
        <v>114.3</v>
      </c>
      <c r="U34" s="278">
        <v>105.5</v>
      </c>
      <c r="V34" s="132">
        <v>106.9</v>
      </c>
      <c r="W34" s="132">
        <v>105.15</v>
      </c>
      <c r="X34" s="132">
        <v>103.88</v>
      </c>
      <c r="Y34" s="132">
        <v>106.8</v>
      </c>
      <c r="Z34" s="132">
        <v>114.2</v>
      </c>
    </row>
    <row r="35" spans="1:26" ht="12.75">
      <c r="A35" s="75" t="s">
        <v>1874</v>
      </c>
      <c r="C35" s="214"/>
      <c r="D35" s="278">
        <v>680.3</v>
      </c>
      <c r="E35" s="278">
        <v>230.5</v>
      </c>
      <c r="F35" s="278">
        <v>205.4</v>
      </c>
      <c r="G35" s="278">
        <v>118.4</v>
      </c>
      <c r="H35" s="278">
        <v>110.1</v>
      </c>
      <c r="I35" s="278">
        <v>172.2</v>
      </c>
      <c r="J35" s="278">
        <v>150.9</v>
      </c>
      <c r="K35" s="278">
        <v>124.7</v>
      </c>
      <c r="L35" s="278">
        <v>116.1</v>
      </c>
      <c r="M35" s="278">
        <v>112.1</v>
      </c>
      <c r="N35" s="278">
        <v>109.2</v>
      </c>
      <c r="O35" s="278">
        <v>106.9</v>
      </c>
      <c r="P35" s="278">
        <v>106.3</v>
      </c>
      <c r="Q35" s="278">
        <v>107.1</v>
      </c>
      <c r="R35" s="278">
        <v>107.8</v>
      </c>
      <c r="S35" s="278">
        <v>108.3</v>
      </c>
      <c r="T35" s="278">
        <v>110.1</v>
      </c>
      <c r="U35" s="278">
        <v>106.1</v>
      </c>
      <c r="V35" s="132">
        <v>105.5</v>
      </c>
      <c r="W35" s="132">
        <v>104.63</v>
      </c>
      <c r="X35" s="132">
        <v>104.45</v>
      </c>
      <c r="Y35" s="132">
        <v>105.7</v>
      </c>
      <c r="Z35" s="132">
        <v>115.06</v>
      </c>
    </row>
    <row r="36" spans="1:26" ht="12.75">
      <c r="A36" s="75" t="s">
        <v>1875</v>
      </c>
      <c r="C36" s="214"/>
      <c r="D36" s="278">
        <v>995.3</v>
      </c>
      <c r="E36" s="278">
        <v>464.6</v>
      </c>
      <c r="F36" s="278">
        <v>205.1</v>
      </c>
      <c r="G36" s="278">
        <v>109.6</v>
      </c>
      <c r="H36" s="278">
        <v>104</v>
      </c>
      <c r="I36" s="278">
        <v>247.6</v>
      </c>
      <c r="J36" s="278">
        <v>132.5</v>
      </c>
      <c r="K36" s="278">
        <v>102</v>
      </c>
      <c r="L36" s="278">
        <v>104.3</v>
      </c>
      <c r="M36" s="278">
        <v>107.6</v>
      </c>
      <c r="N36" s="278">
        <v>106</v>
      </c>
      <c r="O36" s="278">
        <v>104.2</v>
      </c>
      <c r="P36" s="278">
        <v>106.4</v>
      </c>
      <c r="Q36" s="278">
        <v>105.7</v>
      </c>
      <c r="R36" s="278">
        <v>108</v>
      </c>
      <c r="S36" s="278">
        <v>117.5</v>
      </c>
      <c r="T36" s="278">
        <v>112.6</v>
      </c>
      <c r="U36" s="278">
        <v>104</v>
      </c>
      <c r="V36" s="132">
        <v>108.9</v>
      </c>
      <c r="W36" s="132">
        <v>107.27</v>
      </c>
      <c r="X36" s="132">
        <v>104.61</v>
      </c>
      <c r="Y36" s="132">
        <v>109.2</v>
      </c>
      <c r="Z36" s="132">
        <v>122.41</v>
      </c>
    </row>
    <row r="37" spans="1:26" ht="12.75" customHeight="1">
      <c r="A37" s="75" t="s">
        <v>1876</v>
      </c>
      <c r="C37" s="214"/>
      <c r="D37" s="278">
        <v>617.7</v>
      </c>
      <c r="E37" s="278">
        <v>348.5</v>
      </c>
      <c r="F37" s="278">
        <v>212.3</v>
      </c>
      <c r="G37" s="278">
        <v>115.8</v>
      </c>
      <c r="H37" s="278">
        <v>107</v>
      </c>
      <c r="I37" s="278">
        <v>234</v>
      </c>
      <c r="J37" s="278">
        <v>137.7</v>
      </c>
      <c r="K37" s="278">
        <v>111.5</v>
      </c>
      <c r="L37" s="278">
        <v>109.8</v>
      </c>
      <c r="M37" s="278">
        <v>109</v>
      </c>
      <c r="N37" s="278">
        <v>109.3</v>
      </c>
      <c r="O37" s="278">
        <v>106.7</v>
      </c>
      <c r="P37" s="278">
        <v>106.3</v>
      </c>
      <c r="Q37" s="278">
        <v>106.8</v>
      </c>
      <c r="R37" s="278">
        <v>107.2</v>
      </c>
      <c r="S37" s="278">
        <v>110.5</v>
      </c>
      <c r="T37" s="278">
        <v>115.5</v>
      </c>
      <c r="U37" s="278">
        <v>104.5</v>
      </c>
      <c r="V37" s="132">
        <v>104.9</v>
      </c>
      <c r="W37" s="132">
        <v>106.43</v>
      </c>
      <c r="X37" s="132">
        <v>104.88</v>
      </c>
      <c r="Y37" s="132">
        <v>108.3</v>
      </c>
      <c r="Z37" s="132">
        <v>121.78</v>
      </c>
    </row>
    <row r="38" spans="1:26" ht="12.75">
      <c r="A38" s="75" t="s">
        <v>1877</v>
      </c>
      <c r="C38" s="214"/>
      <c r="D38" s="278">
        <v>914.5</v>
      </c>
      <c r="E38" s="278">
        <v>251.5</v>
      </c>
      <c r="F38" s="278">
        <v>209.7</v>
      </c>
      <c r="G38" s="278">
        <v>123.5</v>
      </c>
      <c r="H38" s="278">
        <v>109.1</v>
      </c>
      <c r="I38" s="278">
        <v>175.1</v>
      </c>
      <c r="J38" s="278">
        <v>151.7</v>
      </c>
      <c r="K38" s="278">
        <v>120.8</v>
      </c>
      <c r="L38" s="278">
        <v>114.3</v>
      </c>
      <c r="M38" s="278">
        <v>110.6</v>
      </c>
      <c r="N38" s="278">
        <v>109.8</v>
      </c>
      <c r="O38" s="278">
        <v>107.2</v>
      </c>
      <c r="P38" s="278">
        <v>106.3</v>
      </c>
      <c r="Q38" s="278">
        <v>106.7</v>
      </c>
      <c r="R38" s="278">
        <v>108.8</v>
      </c>
      <c r="S38" s="278">
        <v>110.9</v>
      </c>
      <c r="T38" s="278">
        <v>113.1</v>
      </c>
      <c r="U38" s="278">
        <v>106.3</v>
      </c>
      <c r="V38" s="132">
        <v>106.2</v>
      </c>
      <c r="W38" s="132">
        <v>105.55</v>
      </c>
      <c r="X38" s="132">
        <v>105.22</v>
      </c>
      <c r="Y38" s="132">
        <v>107.3</v>
      </c>
      <c r="Z38" s="132">
        <v>116.6</v>
      </c>
    </row>
    <row r="39" spans="1:26" ht="12.75">
      <c r="A39" s="75" t="s">
        <v>1878</v>
      </c>
      <c r="C39" s="214"/>
      <c r="D39" s="278">
        <v>407.2</v>
      </c>
      <c r="E39" s="278">
        <v>194.2</v>
      </c>
      <c r="F39" s="278">
        <v>275.5</v>
      </c>
      <c r="G39" s="278">
        <v>112.2</v>
      </c>
      <c r="H39" s="278">
        <v>115.7</v>
      </c>
      <c r="I39" s="278">
        <v>273.9</v>
      </c>
      <c r="J39" s="278">
        <v>116.9</v>
      </c>
      <c r="K39" s="278">
        <v>103.6</v>
      </c>
      <c r="L39" s="278">
        <v>106.8</v>
      </c>
      <c r="M39" s="278">
        <v>106.2</v>
      </c>
      <c r="N39" s="278">
        <v>108.6</v>
      </c>
      <c r="O39" s="278">
        <v>104.2</v>
      </c>
      <c r="P39" s="278">
        <v>105.3</v>
      </c>
      <c r="Q39" s="278">
        <v>108.1</v>
      </c>
      <c r="R39" s="278">
        <v>107.7</v>
      </c>
      <c r="S39" s="278">
        <v>116.1</v>
      </c>
      <c r="T39" s="278">
        <v>118.7</v>
      </c>
      <c r="U39" s="278">
        <v>119.5</v>
      </c>
      <c r="V39" s="132">
        <v>121.1</v>
      </c>
      <c r="W39" s="132">
        <v>122.59</v>
      </c>
      <c r="X39" s="132">
        <v>129.31</v>
      </c>
      <c r="Y39" s="132">
        <v>127.1</v>
      </c>
      <c r="Z39" s="132">
        <v>126.59</v>
      </c>
    </row>
    <row r="40" spans="1:26" ht="12.75">
      <c r="A40" s="75" t="s">
        <v>1879</v>
      </c>
      <c r="C40" s="214"/>
      <c r="D40" s="278">
        <v>668.5</v>
      </c>
      <c r="E40" s="278">
        <v>269.7</v>
      </c>
      <c r="F40" s="278">
        <v>217.3</v>
      </c>
      <c r="G40" s="278">
        <v>117.5</v>
      </c>
      <c r="H40" s="278">
        <v>107.1</v>
      </c>
      <c r="I40" s="278">
        <v>173.2</v>
      </c>
      <c r="J40" s="278">
        <v>129.8</v>
      </c>
      <c r="K40" s="278">
        <v>114.4</v>
      </c>
      <c r="L40" s="278">
        <v>113.1</v>
      </c>
      <c r="M40" s="278">
        <v>109.9</v>
      </c>
      <c r="N40" s="278">
        <v>109.7</v>
      </c>
      <c r="O40" s="278">
        <v>107.9</v>
      </c>
      <c r="P40" s="278">
        <v>108</v>
      </c>
      <c r="Q40" s="278">
        <v>106.8</v>
      </c>
      <c r="R40" s="278">
        <v>108.4</v>
      </c>
      <c r="S40" s="278">
        <v>112.1</v>
      </c>
      <c r="T40" s="278">
        <v>107.1</v>
      </c>
      <c r="U40" s="278">
        <v>103.9</v>
      </c>
      <c r="V40" s="132">
        <v>105.5</v>
      </c>
      <c r="W40" s="132">
        <v>104.97</v>
      </c>
      <c r="X40" s="132">
        <v>103.56</v>
      </c>
      <c r="Y40" s="132">
        <v>106.4</v>
      </c>
      <c r="Z40" s="132">
        <v>109.56</v>
      </c>
    </row>
    <row r="41" spans="1:26" ht="13.5" customHeight="1">
      <c r="A41" s="21" t="s">
        <v>1880</v>
      </c>
      <c r="C41" s="214"/>
      <c r="D41" s="278">
        <v>544.8</v>
      </c>
      <c r="E41" s="278">
        <v>237.1</v>
      </c>
      <c r="F41" s="278">
        <v>201.2</v>
      </c>
      <c r="G41" s="278">
        <v>113</v>
      </c>
      <c r="H41" s="278">
        <v>106.8</v>
      </c>
      <c r="I41" s="278">
        <v>243.4</v>
      </c>
      <c r="J41" s="278">
        <v>123.4</v>
      </c>
      <c r="K41" s="278">
        <v>112.6</v>
      </c>
      <c r="L41" s="278">
        <v>110.2</v>
      </c>
      <c r="M41" s="278">
        <v>107.7</v>
      </c>
      <c r="N41" s="278">
        <v>108</v>
      </c>
      <c r="O41" s="278">
        <v>102.6</v>
      </c>
      <c r="P41" s="278">
        <v>103</v>
      </c>
      <c r="Q41" s="278">
        <v>102.1</v>
      </c>
      <c r="R41" s="278">
        <v>103</v>
      </c>
      <c r="S41" s="278">
        <v>105.5</v>
      </c>
      <c r="T41" s="278">
        <v>109.2</v>
      </c>
      <c r="U41" s="278">
        <v>101.2</v>
      </c>
      <c r="V41" s="132">
        <v>102</v>
      </c>
      <c r="W41" s="132">
        <v>102.3</v>
      </c>
      <c r="X41" s="132">
        <v>102.12</v>
      </c>
      <c r="Y41" s="132">
        <v>117.9</v>
      </c>
      <c r="Z41" s="132">
        <v>116.82</v>
      </c>
    </row>
    <row r="42" spans="1:26" ht="12.75">
      <c r="A42" s="21" t="s">
        <v>1881</v>
      </c>
      <c r="C42" s="214"/>
      <c r="D42" s="278">
        <v>457.4</v>
      </c>
      <c r="E42" s="278">
        <v>236.5</v>
      </c>
      <c r="F42" s="278">
        <v>167.5</v>
      </c>
      <c r="G42" s="278">
        <v>108.2</v>
      </c>
      <c r="H42" s="278">
        <v>104.1</v>
      </c>
      <c r="I42" s="278">
        <v>285.3</v>
      </c>
      <c r="J42" s="278">
        <v>117.6</v>
      </c>
      <c r="K42" s="278">
        <v>109.2</v>
      </c>
      <c r="L42" s="278">
        <v>113.6</v>
      </c>
      <c r="M42" s="278">
        <v>104</v>
      </c>
      <c r="N42" s="278">
        <v>100</v>
      </c>
      <c r="O42" s="278">
        <v>98.5</v>
      </c>
      <c r="P42" s="278">
        <v>99.2</v>
      </c>
      <c r="Q42" s="278">
        <v>98.8</v>
      </c>
      <c r="R42" s="278">
        <v>98.8</v>
      </c>
      <c r="S42" s="278">
        <v>101.4</v>
      </c>
      <c r="T42" s="278">
        <v>105.4</v>
      </c>
      <c r="U42" s="278">
        <v>98.2</v>
      </c>
      <c r="V42" s="132">
        <v>99.6</v>
      </c>
      <c r="W42" s="132">
        <v>98.9</v>
      </c>
      <c r="X42" s="132">
        <v>99.79</v>
      </c>
      <c r="Y42" s="132">
        <v>115.8</v>
      </c>
      <c r="Z42" s="132">
        <v>109.78</v>
      </c>
    </row>
    <row r="43" spans="1:26" ht="12.75">
      <c r="A43" s="75" t="s">
        <v>1882</v>
      </c>
      <c r="C43" s="214"/>
      <c r="D43" s="278">
        <v>1080.5</v>
      </c>
      <c r="E43" s="278">
        <v>323.2</v>
      </c>
      <c r="F43" s="278">
        <v>253.2</v>
      </c>
      <c r="G43" s="278">
        <v>117</v>
      </c>
      <c r="H43" s="278">
        <v>103.5</v>
      </c>
      <c r="I43" s="278">
        <v>135.1</v>
      </c>
      <c r="J43" s="278">
        <v>146.6</v>
      </c>
      <c r="K43" s="278">
        <v>126.4</v>
      </c>
      <c r="L43" s="278">
        <v>117.1</v>
      </c>
      <c r="M43" s="278">
        <v>111.1</v>
      </c>
      <c r="N43" s="278">
        <v>111.6</v>
      </c>
      <c r="O43" s="278">
        <v>108.4</v>
      </c>
      <c r="P43" s="278">
        <v>109.1</v>
      </c>
      <c r="Q43" s="278">
        <v>111.5</v>
      </c>
      <c r="R43" s="278">
        <v>116.2</v>
      </c>
      <c r="S43" s="278">
        <v>111.3</v>
      </c>
      <c r="T43" s="278">
        <v>102.1</v>
      </c>
      <c r="U43" s="278">
        <v>104.6</v>
      </c>
      <c r="V43" s="132">
        <v>107.9</v>
      </c>
      <c r="W43" s="132">
        <v>105.1</v>
      </c>
      <c r="X43" s="132">
        <v>102.49</v>
      </c>
      <c r="Y43" s="132">
        <v>104.8</v>
      </c>
      <c r="Z43" s="132">
        <v>110.4</v>
      </c>
    </row>
    <row r="44" spans="1:26" ht="12.75">
      <c r="A44" s="75" t="s">
        <v>1883</v>
      </c>
      <c r="C44" s="214"/>
      <c r="D44" s="121">
        <v>685</v>
      </c>
      <c r="E44" s="121">
        <v>361.8</v>
      </c>
      <c r="F44" s="121">
        <v>293.3</v>
      </c>
      <c r="G44" s="121">
        <v>108.1</v>
      </c>
      <c r="H44" s="278">
        <v>118.4</v>
      </c>
      <c r="I44" s="278">
        <v>118.1</v>
      </c>
      <c r="J44" s="278">
        <v>269</v>
      </c>
      <c r="K44" s="278">
        <v>125.7</v>
      </c>
      <c r="L44" s="278">
        <v>91.4</v>
      </c>
      <c r="M44" s="278">
        <v>120.4</v>
      </c>
      <c r="N44" s="278">
        <v>116.8</v>
      </c>
      <c r="O44" s="278">
        <v>131.3</v>
      </c>
      <c r="P44" s="278">
        <v>115.8</v>
      </c>
      <c r="Q44" s="278">
        <v>110.9</v>
      </c>
      <c r="R44" s="278">
        <v>108.5</v>
      </c>
      <c r="S44" s="278">
        <v>101.2</v>
      </c>
      <c r="T44" s="278">
        <v>108</v>
      </c>
      <c r="U44" s="278">
        <v>106.5</v>
      </c>
      <c r="V44" s="132">
        <v>114.9</v>
      </c>
      <c r="W44" s="132">
        <v>106.8</v>
      </c>
      <c r="X44" s="132">
        <v>105.69</v>
      </c>
      <c r="Y44" s="132">
        <v>108.9</v>
      </c>
      <c r="Z44" s="132">
        <v>104.8</v>
      </c>
    </row>
    <row r="45" spans="1:26" ht="12.75">
      <c r="A45" s="75" t="s">
        <v>1884</v>
      </c>
      <c r="C45" s="214"/>
      <c r="D45" s="121">
        <v>4003.7</v>
      </c>
      <c r="E45" s="278">
        <v>435.3</v>
      </c>
      <c r="F45" s="278">
        <v>268.4</v>
      </c>
      <c r="G45" s="278">
        <v>133.6</v>
      </c>
      <c r="H45" s="278">
        <v>108.9</v>
      </c>
      <c r="I45" s="278">
        <v>208.5</v>
      </c>
      <c r="J45" s="278">
        <v>141.9</v>
      </c>
      <c r="K45" s="278">
        <v>116.5</v>
      </c>
      <c r="L45" s="278">
        <v>102.1</v>
      </c>
      <c r="M45" s="278">
        <v>115.1</v>
      </c>
      <c r="N45" s="278">
        <v>107.2</v>
      </c>
      <c r="O45" s="278">
        <v>102.3</v>
      </c>
      <c r="P45" s="278">
        <v>103.2</v>
      </c>
      <c r="Q45" s="278">
        <v>102.9</v>
      </c>
      <c r="R45" s="278">
        <v>105.5</v>
      </c>
      <c r="S45" s="278">
        <v>116.4</v>
      </c>
      <c r="T45" s="278">
        <v>117.6</v>
      </c>
      <c r="U45" s="278">
        <v>98.1</v>
      </c>
      <c r="V45" s="132">
        <v>106.3</v>
      </c>
      <c r="W45" s="132">
        <v>106.3</v>
      </c>
      <c r="X45" s="132">
        <v>108.56</v>
      </c>
      <c r="Y45" s="132">
        <v>113.1</v>
      </c>
      <c r="Z45" s="132">
        <v>119.62</v>
      </c>
    </row>
    <row r="46" spans="1:26" ht="12.75">
      <c r="A46" s="75" t="s">
        <v>1885</v>
      </c>
      <c r="C46" s="214"/>
      <c r="D46" s="278">
        <v>691</v>
      </c>
      <c r="E46" s="278">
        <v>268.5</v>
      </c>
      <c r="F46" s="278">
        <v>185.5</v>
      </c>
      <c r="G46" s="278">
        <v>105.4</v>
      </c>
      <c r="H46" s="278">
        <v>103.3</v>
      </c>
      <c r="I46" s="278">
        <v>173</v>
      </c>
      <c r="J46" s="278">
        <v>141.8</v>
      </c>
      <c r="K46" s="278">
        <v>112</v>
      </c>
      <c r="L46" s="278">
        <v>107.1</v>
      </c>
      <c r="M46" s="278">
        <v>107.4</v>
      </c>
      <c r="N46" s="278">
        <v>108.6</v>
      </c>
      <c r="O46" s="278">
        <v>105.1</v>
      </c>
      <c r="P46" s="278">
        <v>107</v>
      </c>
      <c r="Q46" s="278">
        <v>120.9</v>
      </c>
      <c r="R46" s="278">
        <v>114.8</v>
      </c>
      <c r="S46" s="278">
        <v>123.6</v>
      </c>
      <c r="T46" s="278">
        <v>128</v>
      </c>
      <c r="U46" s="278">
        <v>116.9</v>
      </c>
      <c r="V46" s="132">
        <v>124.3</v>
      </c>
      <c r="W46" s="132">
        <v>109.7</v>
      </c>
      <c r="X46" s="132">
        <v>103.08</v>
      </c>
      <c r="Y46" s="132">
        <v>105.3</v>
      </c>
      <c r="Z46" s="132">
        <v>122.9</v>
      </c>
    </row>
    <row r="47" spans="1:26" ht="12.75">
      <c r="A47" s="75" t="s">
        <v>1886</v>
      </c>
      <c r="C47" s="214"/>
      <c r="D47" s="278">
        <v>568.6</v>
      </c>
      <c r="E47" s="278">
        <v>242.8</v>
      </c>
      <c r="F47" s="278">
        <v>225.9</v>
      </c>
      <c r="G47" s="278">
        <v>117.9</v>
      </c>
      <c r="H47" s="278">
        <v>110.2</v>
      </c>
      <c r="I47" s="278">
        <v>161.9</v>
      </c>
      <c r="J47" s="278">
        <v>144.5</v>
      </c>
      <c r="K47" s="278">
        <v>120.7</v>
      </c>
      <c r="L47" s="278">
        <v>114.8</v>
      </c>
      <c r="M47" s="278">
        <v>109</v>
      </c>
      <c r="N47" s="278">
        <v>107.5</v>
      </c>
      <c r="O47" s="278">
        <v>106.4</v>
      </c>
      <c r="P47" s="278">
        <v>106.6</v>
      </c>
      <c r="Q47" s="278">
        <v>106.2</v>
      </c>
      <c r="R47" s="278">
        <v>108.5</v>
      </c>
      <c r="S47" s="278">
        <v>109.6</v>
      </c>
      <c r="T47" s="278">
        <v>112.78</v>
      </c>
      <c r="U47" s="278">
        <v>106.1</v>
      </c>
      <c r="V47" s="132">
        <v>105.4</v>
      </c>
      <c r="W47" s="132">
        <v>106.8</v>
      </c>
      <c r="X47" s="132">
        <v>104.77</v>
      </c>
      <c r="Y47" s="132">
        <v>109.4</v>
      </c>
      <c r="Z47" s="132">
        <v>115.09</v>
      </c>
    </row>
    <row r="48" spans="1:26" ht="38.25">
      <c r="A48" s="99" t="s">
        <v>1887</v>
      </c>
      <c r="X48" s="48"/>
      <c r="Z48" s="132"/>
    </row>
    <row r="49" spans="1:26" ht="12.75">
      <c r="A49" s="75" t="s">
        <v>1888</v>
      </c>
      <c r="C49" s="214"/>
      <c r="D49" s="278">
        <v>2010.7</v>
      </c>
      <c r="E49" s="278">
        <v>332</v>
      </c>
      <c r="F49" s="278">
        <v>221.2</v>
      </c>
      <c r="G49" s="278">
        <v>133.3</v>
      </c>
      <c r="H49" s="278">
        <v>112.4</v>
      </c>
      <c r="I49" s="278">
        <v>122</v>
      </c>
      <c r="J49" s="278">
        <v>126.2</v>
      </c>
      <c r="K49" s="278">
        <v>121.8</v>
      </c>
      <c r="L49" s="278">
        <v>125.1</v>
      </c>
      <c r="M49" s="278">
        <v>121.7</v>
      </c>
      <c r="N49" s="278">
        <v>118.7</v>
      </c>
      <c r="O49" s="278">
        <v>114</v>
      </c>
      <c r="P49" s="278">
        <v>115.3</v>
      </c>
      <c r="Q49" s="278">
        <v>113.2</v>
      </c>
      <c r="R49" s="278">
        <v>114.4</v>
      </c>
      <c r="S49" s="278">
        <v>118.7</v>
      </c>
      <c r="T49" s="278">
        <v>109.9</v>
      </c>
      <c r="U49" s="278">
        <v>106</v>
      </c>
      <c r="V49" s="132">
        <v>109.3</v>
      </c>
      <c r="W49" s="132">
        <v>107.35</v>
      </c>
      <c r="X49" s="132">
        <v>107.6</v>
      </c>
      <c r="Y49" s="132">
        <v>106.1</v>
      </c>
      <c r="Z49" s="132">
        <v>107.85</v>
      </c>
    </row>
    <row r="50" spans="1:26" ht="12.75">
      <c r="A50" s="75" t="s">
        <v>1889</v>
      </c>
      <c r="C50" s="214"/>
      <c r="D50" s="278">
        <v>2027.1</v>
      </c>
      <c r="E50" s="278">
        <v>794.8</v>
      </c>
      <c r="F50" s="278">
        <v>300.1</v>
      </c>
      <c r="G50" s="278">
        <v>153.2</v>
      </c>
      <c r="H50" s="278">
        <v>118.5</v>
      </c>
      <c r="I50" s="278">
        <v>114.1</v>
      </c>
      <c r="J50" s="278">
        <v>143.1</v>
      </c>
      <c r="K50" s="278">
        <v>134.8</v>
      </c>
      <c r="L50" s="278">
        <v>125.3</v>
      </c>
      <c r="M50" s="278">
        <v>126</v>
      </c>
      <c r="N50" s="278">
        <v>113.7</v>
      </c>
      <c r="O50" s="278">
        <v>118</v>
      </c>
      <c r="P50" s="278">
        <v>115.8</v>
      </c>
      <c r="Q50" s="278">
        <v>114.2</v>
      </c>
      <c r="R50" s="278">
        <v>113.6</v>
      </c>
      <c r="S50" s="278">
        <v>122.5</v>
      </c>
      <c r="T50" s="278">
        <v>106.5</v>
      </c>
      <c r="U50" s="278">
        <v>108.68</v>
      </c>
      <c r="V50" s="132">
        <v>109.1</v>
      </c>
      <c r="W50" s="132">
        <v>106.94</v>
      </c>
      <c r="X50" s="132">
        <v>108.9</v>
      </c>
      <c r="Y50" s="132">
        <v>107.3</v>
      </c>
      <c r="Z50" s="132">
        <v>110.74</v>
      </c>
    </row>
    <row r="51" spans="1:26" ht="12.75">
      <c r="A51" s="75" t="s">
        <v>1890</v>
      </c>
      <c r="C51" s="214"/>
      <c r="D51" s="278">
        <v>1290</v>
      </c>
      <c r="E51" s="278">
        <v>752.4</v>
      </c>
      <c r="F51" s="278">
        <v>318</v>
      </c>
      <c r="G51" s="278">
        <v>149</v>
      </c>
      <c r="H51" s="278">
        <v>123.9</v>
      </c>
      <c r="I51" s="278">
        <v>115.9</v>
      </c>
      <c r="J51" s="278">
        <v>135.2</v>
      </c>
      <c r="K51" s="278">
        <v>130.7</v>
      </c>
      <c r="L51" s="278">
        <v>123.3</v>
      </c>
      <c r="M51" s="278">
        <v>137.6</v>
      </c>
      <c r="N51" s="278">
        <v>118.7</v>
      </c>
      <c r="O51" s="278">
        <v>109.9</v>
      </c>
      <c r="P51" s="278">
        <v>109.1</v>
      </c>
      <c r="Q51" s="278">
        <v>102.1</v>
      </c>
      <c r="R51" s="278">
        <v>110.8</v>
      </c>
      <c r="S51" s="278">
        <v>102</v>
      </c>
      <c r="T51" s="278">
        <v>102.9</v>
      </c>
      <c r="U51" s="278">
        <v>102.22</v>
      </c>
      <c r="V51" s="132">
        <v>103.1</v>
      </c>
      <c r="W51" s="132">
        <v>101.74</v>
      </c>
      <c r="X51" s="132">
        <v>102.2</v>
      </c>
      <c r="Y51" s="132">
        <v>101.3</v>
      </c>
      <c r="Z51" s="132">
        <v>102.86</v>
      </c>
    </row>
    <row r="52" spans="1:26" ht="12.75">
      <c r="A52" s="75" t="s">
        <v>1891</v>
      </c>
      <c r="C52" s="214"/>
      <c r="D52" s="278">
        <v>1533.8</v>
      </c>
      <c r="E52" s="278">
        <v>1044.3</v>
      </c>
      <c r="F52" s="278">
        <v>491.8</v>
      </c>
      <c r="G52" s="278">
        <v>150.9</v>
      </c>
      <c r="H52" s="278">
        <v>131.4</v>
      </c>
      <c r="I52" s="278">
        <v>119.1</v>
      </c>
      <c r="J52" s="278">
        <v>132.3</v>
      </c>
      <c r="K52" s="278">
        <v>142.6</v>
      </c>
      <c r="L52" s="278">
        <v>156.8</v>
      </c>
      <c r="M52" s="278">
        <v>148.8</v>
      </c>
      <c r="N52" s="278">
        <v>128.7</v>
      </c>
      <c r="O52" s="278">
        <v>123.5</v>
      </c>
      <c r="P52" s="278">
        <v>132.7</v>
      </c>
      <c r="Q52" s="278">
        <v>117.9</v>
      </c>
      <c r="R52" s="278">
        <v>114</v>
      </c>
      <c r="S52" s="278">
        <v>116.4</v>
      </c>
      <c r="T52" s="278">
        <v>119.6</v>
      </c>
      <c r="U52" s="278">
        <v>112.95</v>
      </c>
      <c r="V52" s="132">
        <v>111.7</v>
      </c>
      <c r="W52" s="132">
        <v>109.4</v>
      </c>
      <c r="X52" s="132">
        <v>109.8</v>
      </c>
      <c r="Y52" s="132">
        <v>109.4</v>
      </c>
      <c r="Z52" s="132">
        <v>110.05</v>
      </c>
    </row>
    <row r="53" spans="1:26" ht="12.75">
      <c r="A53" s="75" t="s">
        <v>1892</v>
      </c>
      <c r="C53" s="214"/>
      <c r="D53" s="278">
        <v>2104.9</v>
      </c>
      <c r="E53" s="278">
        <v>1328.4</v>
      </c>
      <c r="F53" s="121">
        <v>379.4</v>
      </c>
      <c r="G53" s="121">
        <v>149.8</v>
      </c>
      <c r="H53" s="278">
        <v>134.2</v>
      </c>
      <c r="I53" s="278">
        <v>129.2</v>
      </c>
      <c r="J53" s="278">
        <v>135.1</v>
      </c>
      <c r="K53" s="278">
        <v>138.6</v>
      </c>
      <c r="L53" s="278">
        <v>166.7</v>
      </c>
      <c r="M53" s="278">
        <v>151.1</v>
      </c>
      <c r="N53" s="278">
        <v>131.4</v>
      </c>
      <c r="O53" s="278">
        <v>129.1</v>
      </c>
      <c r="P53" s="278">
        <v>136.1</v>
      </c>
      <c r="Q53" s="278">
        <v>117.7</v>
      </c>
      <c r="R53" s="278">
        <v>112.4</v>
      </c>
      <c r="S53" s="278">
        <v>114.9</v>
      </c>
      <c r="T53" s="278">
        <v>113.1</v>
      </c>
      <c r="U53" s="278">
        <v>107.86</v>
      </c>
      <c r="V53" s="132">
        <v>110</v>
      </c>
      <c r="W53" s="132">
        <v>107.49</v>
      </c>
      <c r="X53" s="132">
        <v>105.4</v>
      </c>
      <c r="Y53" s="132">
        <v>119</v>
      </c>
      <c r="Z53" s="132">
        <v>112.08</v>
      </c>
    </row>
    <row r="54" spans="1:26" ht="12.75">
      <c r="A54" s="75" t="s">
        <v>1599</v>
      </c>
      <c r="C54" s="214"/>
      <c r="D54" s="278">
        <v>1269.7</v>
      </c>
      <c r="E54" s="278">
        <v>985.7</v>
      </c>
      <c r="F54" s="121">
        <v>516.2</v>
      </c>
      <c r="G54" s="121">
        <v>151.3</v>
      </c>
      <c r="H54" s="278">
        <v>126.2</v>
      </c>
      <c r="I54" s="278">
        <v>112.6</v>
      </c>
      <c r="J54" s="278">
        <v>131.7</v>
      </c>
      <c r="K54" s="278">
        <v>144.7</v>
      </c>
      <c r="L54" s="278">
        <v>153.8</v>
      </c>
      <c r="M54" s="278">
        <v>148.3</v>
      </c>
      <c r="N54" s="278">
        <v>127.7</v>
      </c>
      <c r="O54" s="278">
        <v>120.9</v>
      </c>
      <c r="P54" s="278">
        <v>131.5</v>
      </c>
      <c r="Q54" s="278">
        <v>118</v>
      </c>
      <c r="R54" s="278">
        <v>114.7</v>
      </c>
      <c r="S54" s="278">
        <v>117.1</v>
      </c>
      <c r="T54" s="278">
        <v>123.01</v>
      </c>
      <c r="U54" s="278">
        <v>115.34</v>
      </c>
      <c r="V54" s="132">
        <v>112.5</v>
      </c>
      <c r="W54" s="132">
        <v>110.35</v>
      </c>
      <c r="X54" s="132">
        <v>111.2</v>
      </c>
      <c r="Y54" s="132">
        <v>105.3</v>
      </c>
      <c r="Z54" s="132">
        <v>109.13</v>
      </c>
    </row>
    <row r="55" spans="1:26" ht="12.75">
      <c r="A55" s="75" t="s">
        <v>1893</v>
      </c>
      <c r="C55" s="214"/>
      <c r="D55" s="278">
        <v>1640</v>
      </c>
      <c r="E55" s="278">
        <v>403.8</v>
      </c>
      <c r="F55" s="278">
        <v>270.3</v>
      </c>
      <c r="G55" s="278">
        <v>147.4</v>
      </c>
      <c r="H55" s="278">
        <v>118.9</v>
      </c>
      <c r="I55" s="278">
        <v>113.2</v>
      </c>
      <c r="J55" s="278">
        <v>130.8</v>
      </c>
      <c r="K55" s="278">
        <v>116.7</v>
      </c>
      <c r="L55" s="278">
        <v>124.2</v>
      </c>
      <c r="M55" s="278">
        <v>133.6</v>
      </c>
      <c r="N55" s="278">
        <v>115.1</v>
      </c>
      <c r="O55" s="278">
        <v>121.6</v>
      </c>
      <c r="P55" s="278">
        <v>132.1</v>
      </c>
      <c r="Q55" s="278">
        <v>128.5</v>
      </c>
      <c r="R55" s="278">
        <v>111.8</v>
      </c>
      <c r="S55" s="278">
        <v>120.7</v>
      </c>
      <c r="T55" s="278">
        <v>116.2</v>
      </c>
      <c r="U55" s="278">
        <v>107.66</v>
      </c>
      <c r="V55" s="132">
        <v>111.3</v>
      </c>
      <c r="W55" s="132">
        <v>106.44</v>
      </c>
      <c r="X55" s="132">
        <v>109.9</v>
      </c>
      <c r="Y55" s="132">
        <v>115.6</v>
      </c>
      <c r="Z55" s="132">
        <v>116.79</v>
      </c>
    </row>
    <row r="56" spans="1:26" ht="12.75">
      <c r="A56" s="75" t="s">
        <v>1894</v>
      </c>
      <c r="C56" s="214"/>
      <c r="D56" s="214"/>
      <c r="E56" s="214"/>
      <c r="F56" s="214"/>
      <c r="G56" s="214"/>
      <c r="H56" s="278">
        <v>115.7</v>
      </c>
      <c r="I56" s="278">
        <v>126</v>
      </c>
      <c r="J56" s="278">
        <v>129.2</v>
      </c>
      <c r="K56" s="278">
        <v>119.2</v>
      </c>
      <c r="L56" s="278">
        <v>118.7</v>
      </c>
      <c r="M56" s="278">
        <v>125.8</v>
      </c>
      <c r="N56" s="278">
        <v>118.8</v>
      </c>
      <c r="O56" s="278">
        <v>113.5</v>
      </c>
      <c r="P56" s="278">
        <v>115</v>
      </c>
      <c r="Q56" s="278">
        <v>115.5</v>
      </c>
      <c r="R56" s="278">
        <v>115.4</v>
      </c>
      <c r="S56" s="278">
        <v>115.8</v>
      </c>
      <c r="T56" s="278">
        <v>108.3</v>
      </c>
      <c r="U56" s="278">
        <v>104.26</v>
      </c>
      <c r="V56" s="132">
        <v>106</v>
      </c>
      <c r="W56" s="132">
        <v>110.57</v>
      </c>
      <c r="X56" s="132">
        <v>107.7</v>
      </c>
      <c r="Y56" s="132">
        <v>113.8</v>
      </c>
      <c r="Z56" s="132">
        <v>108.72</v>
      </c>
    </row>
    <row r="57" spans="1:26" ht="12.75">
      <c r="A57" s="75" t="s">
        <v>1895</v>
      </c>
      <c r="C57" s="214"/>
      <c r="D57" s="278">
        <v>2602</v>
      </c>
      <c r="E57" s="278">
        <v>463.7</v>
      </c>
      <c r="F57" s="278">
        <v>210.6</v>
      </c>
      <c r="G57" s="278">
        <v>135.3</v>
      </c>
      <c r="H57" s="278">
        <v>132.3</v>
      </c>
      <c r="I57" s="278">
        <v>133.5</v>
      </c>
      <c r="J57" s="278">
        <v>151.4</v>
      </c>
      <c r="K57" s="278">
        <v>140.2</v>
      </c>
      <c r="L57" s="278">
        <v>132.7</v>
      </c>
      <c r="M57" s="278">
        <v>132.8</v>
      </c>
      <c r="N57" s="278">
        <v>121.8</v>
      </c>
      <c r="O57" s="278">
        <v>119.9</v>
      </c>
      <c r="P57" s="278">
        <v>117.7</v>
      </c>
      <c r="Q57" s="278">
        <v>115.6</v>
      </c>
      <c r="R57" s="278">
        <v>114.5</v>
      </c>
      <c r="S57" s="278">
        <v>115.5</v>
      </c>
      <c r="T57" s="278">
        <v>111.3</v>
      </c>
      <c r="U57" s="278">
        <v>108.64</v>
      </c>
      <c r="V57" s="132">
        <v>111.3</v>
      </c>
      <c r="W57" s="132">
        <v>108.84</v>
      </c>
      <c r="X57" s="132">
        <v>110.5</v>
      </c>
      <c r="Y57" s="132">
        <v>109.9</v>
      </c>
      <c r="Z57" s="132">
        <v>107.15</v>
      </c>
    </row>
    <row r="58" spans="1:26" ht="12.75">
      <c r="A58" s="75" t="s">
        <v>1896</v>
      </c>
      <c r="C58" s="214"/>
      <c r="D58" s="278">
        <v>3091</v>
      </c>
      <c r="E58" s="278">
        <v>262.4</v>
      </c>
      <c r="F58" s="278">
        <v>219.4</v>
      </c>
      <c r="G58" s="278">
        <v>134.1</v>
      </c>
      <c r="H58" s="278">
        <v>111.5</v>
      </c>
      <c r="I58" s="278">
        <v>114.8</v>
      </c>
      <c r="J58" s="278">
        <v>138.6</v>
      </c>
      <c r="K58" s="278">
        <v>126</v>
      </c>
      <c r="L58" s="278">
        <v>124.1</v>
      </c>
      <c r="M58" s="278">
        <v>118.2</v>
      </c>
      <c r="N58" s="278">
        <v>116.7</v>
      </c>
      <c r="O58" s="278">
        <v>124.7</v>
      </c>
      <c r="P58" s="278">
        <v>115.5</v>
      </c>
      <c r="Q58" s="278">
        <v>107.1</v>
      </c>
      <c r="R58" s="278">
        <v>115.6</v>
      </c>
      <c r="S58" s="278">
        <v>122.3</v>
      </c>
      <c r="T58" s="278">
        <v>110.1</v>
      </c>
      <c r="U58" s="278">
        <v>104.75</v>
      </c>
      <c r="V58" s="132">
        <v>106.5</v>
      </c>
      <c r="W58" s="132">
        <v>108.76</v>
      </c>
      <c r="X58" s="132">
        <v>115</v>
      </c>
      <c r="Y58" s="132">
        <v>113.4</v>
      </c>
      <c r="Z58" s="132">
        <v>107.12</v>
      </c>
    </row>
    <row r="59" spans="1:26" ht="25.5">
      <c r="A59" s="21" t="s">
        <v>1897</v>
      </c>
      <c r="C59" s="214"/>
      <c r="D59" s="278">
        <v>2292.3</v>
      </c>
      <c r="E59" s="278">
        <v>345.8</v>
      </c>
      <c r="F59" s="278">
        <v>259.4</v>
      </c>
      <c r="G59" s="278">
        <v>155.7</v>
      </c>
      <c r="H59" s="278">
        <v>115</v>
      </c>
      <c r="I59" s="278">
        <v>117.9</v>
      </c>
      <c r="J59" s="278">
        <v>141.5</v>
      </c>
      <c r="K59" s="278">
        <v>134.7</v>
      </c>
      <c r="L59" s="278">
        <v>126.1</v>
      </c>
      <c r="M59" s="278">
        <v>122.1</v>
      </c>
      <c r="N59" s="278">
        <v>119</v>
      </c>
      <c r="O59" s="278">
        <v>112.8</v>
      </c>
      <c r="P59" s="278">
        <v>111.2</v>
      </c>
      <c r="Q59" s="278">
        <v>115.2</v>
      </c>
      <c r="R59" s="278">
        <v>115.6</v>
      </c>
      <c r="S59" s="278">
        <v>121.2</v>
      </c>
      <c r="T59" s="278">
        <v>109.5</v>
      </c>
      <c r="U59" s="278">
        <v>105.43</v>
      </c>
      <c r="V59" s="132">
        <v>109</v>
      </c>
      <c r="W59" s="132">
        <v>105.87</v>
      </c>
      <c r="X59" s="132">
        <v>105.7</v>
      </c>
      <c r="Y59" s="132">
        <v>107.6</v>
      </c>
      <c r="Z59" s="132">
        <v>114.43</v>
      </c>
    </row>
    <row r="60" spans="1:26" ht="12.75">
      <c r="A60" s="75" t="s">
        <v>1898</v>
      </c>
      <c r="C60" s="214"/>
      <c r="D60" s="278">
        <v>2652.9</v>
      </c>
      <c r="E60" s="278">
        <v>392.5</v>
      </c>
      <c r="F60" s="278">
        <v>263.4</v>
      </c>
      <c r="G60" s="278">
        <v>137.6</v>
      </c>
      <c r="H60" s="278">
        <v>120.7</v>
      </c>
      <c r="I60" s="278">
        <v>127.8</v>
      </c>
      <c r="J60" s="278">
        <v>135</v>
      </c>
      <c r="K60" s="278">
        <v>122.9</v>
      </c>
      <c r="L60" s="278">
        <v>122.5</v>
      </c>
      <c r="M60" s="278">
        <v>130.7</v>
      </c>
      <c r="N60" s="278">
        <v>122.1</v>
      </c>
      <c r="O60" s="278">
        <v>115</v>
      </c>
      <c r="P60" s="278">
        <v>118.7</v>
      </c>
      <c r="Q60" s="278">
        <v>113.6</v>
      </c>
      <c r="R60" s="278">
        <v>113.9</v>
      </c>
      <c r="S60" s="278">
        <v>116.3</v>
      </c>
      <c r="T60" s="278">
        <v>113.9</v>
      </c>
      <c r="U60" s="278">
        <v>108.35</v>
      </c>
      <c r="V60" s="132">
        <v>110</v>
      </c>
      <c r="W60" s="132">
        <v>108.62</v>
      </c>
      <c r="X60" s="132">
        <v>109</v>
      </c>
      <c r="Y60" s="132">
        <v>109.2</v>
      </c>
      <c r="Z60" s="132">
        <v>111.11</v>
      </c>
    </row>
    <row r="61" spans="1:26" ht="12.75">
      <c r="A61" s="75" t="s">
        <v>1899</v>
      </c>
      <c r="C61" s="214"/>
      <c r="D61" s="214"/>
      <c r="E61" s="278">
        <v>369.5</v>
      </c>
      <c r="F61" s="278">
        <v>262.4</v>
      </c>
      <c r="G61" s="278">
        <v>154.8</v>
      </c>
      <c r="H61" s="278">
        <v>119.9</v>
      </c>
      <c r="I61" s="278">
        <v>121.2</v>
      </c>
      <c r="J61" s="278">
        <v>131.8</v>
      </c>
      <c r="K61" s="278">
        <v>131.9</v>
      </c>
      <c r="L61" s="278">
        <v>130.4</v>
      </c>
      <c r="M61" s="278">
        <v>132</v>
      </c>
      <c r="N61" s="278">
        <v>123.5</v>
      </c>
      <c r="O61" s="278">
        <v>119.4</v>
      </c>
      <c r="P61" s="278">
        <v>118.6</v>
      </c>
      <c r="Q61" s="278">
        <v>116.3</v>
      </c>
      <c r="R61" s="278">
        <v>117.5</v>
      </c>
      <c r="S61" s="278">
        <v>121</v>
      </c>
      <c r="T61" s="278">
        <v>111.5</v>
      </c>
      <c r="U61" s="278">
        <v>107.21</v>
      </c>
      <c r="V61" s="132">
        <v>107.7</v>
      </c>
      <c r="W61" s="18">
        <v>107.37</v>
      </c>
      <c r="X61" s="132">
        <v>106</v>
      </c>
      <c r="Y61" s="132">
        <v>105.1</v>
      </c>
      <c r="Z61" s="132">
        <v>104.8</v>
      </c>
    </row>
    <row r="62" spans="1:26" ht="12.75">
      <c r="A62" s="75" t="s">
        <v>1900</v>
      </c>
      <c r="C62" s="214"/>
      <c r="D62" s="214"/>
      <c r="E62" s="278">
        <v>152.2</v>
      </c>
      <c r="F62" s="278">
        <v>298</v>
      </c>
      <c r="G62" s="278">
        <v>125.8</v>
      </c>
      <c r="H62" s="278">
        <v>111.2</v>
      </c>
      <c r="I62" s="278">
        <v>100.7</v>
      </c>
      <c r="J62" s="278">
        <v>100.6</v>
      </c>
      <c r="K62" s="278">
        <v>103.8</v>
      </c>
      <c r="L62" s="278">
        <v>117.9</v>
      </c>
      <c r="M62" s="278">
        <v>101.6</v>
      </c>
      <c r="N62" s="278">
        <v>100.9</v>
      </c>
      <c r="O62" s="278">
        <v>101.1</v>
      </c>
      <c r="P62" s="278">
        <v>100.1</v>
      </c>
      <c r="Q62" s="278">
        <v>121.6</v>
      </c>
      <c r="R62" s="278">
        <v>111.7</v>
      </c>
      <c r="S62" s="278">
        <v>134.5</v>
      </c>
      <c r="T62" s="278">
        <v>117.4</v>
      </c>
      <c r="U62" s="278">
        <v>112.02</v>
      </c>
      <c r="V62" s="132">
        <v>119.1</v>
      </c>
      <c r="W62" s="18">
        <v>108.92</v>
      </c>
      <c r="X62" s="132">
        <v>107.8</v>
      </c>
      <c r="Y62" s="132">
        <v>110.5</v>
      </c>
      <c r="Z62" s="132">
        <v>115.96</v>
      </c>
    </row>
    <row r="63" spans="1:2" ht="63.75">
      <c r="A63" s="99" t="s">
        <v>1901</v>
      </c>
      <c r="B63" s="214"/>
    </row>
    <row r="64" spans="1:2" ht="12.75">
      <c r="A64" s="75" t="s">
        <v>1902</v>
      </c>
      <c r="B64" s="214"/>
    </row>
    <row r="65" spans="1:26" ht="25.5">
      <c r="A65" s="173" t="s">
        <v>1903</v>
      </c>
      <c r="C65" s="214"/>
      <c r="D65" s="214"/>
      <c r="E65" s="214"/>
      <c r="F65" s="278">
        <v>238.8</v>
      </c>
      <c r="G65" s="278">
        <v>121.1</v>
      </c>
      <c r="H65" s="278">
        <v>111.3</v>
      </c>
      <c r="I65" s="278">
        <v>179.5</v>
      </c>
      <c r="J65" s="278">
        <v>137.9</v>
      </c>
      <c r="K65" s="278">
        <v>119.1</v>
      </c>
      <c r="L65" s="278">
        <v>120.2</v>
      </c>
      <c r="M65" s="278">
        <v>116.6</v>
      </c>
      <c r="N65" s="278">
        <v>113.9</v>
      </c>
      <c r="O65" s="278">
        <v>113.3</v>
      </c>
      <c r="P65" s="278">
        <v>112.3</v>
      </c>
      <c r="Q65" s="278">
        <v>109.8</v>
      </c>
      <c r="R65" s="278">
        <v>115.1</v>
      </c>
      <c r="S65" s="278">
        <v>115.8</v>
      </c>
      <c r="T65" s="132">
        <v>109.3</v>
      </c>
      <c r="U65" s="132">
        <v>111.8</v>
      </c>
      <c r="V65" s="132">
        <v>106</v>
      </c>
      <c r="W65" s="18">
        <v>107.34</v>
      </c>
      <c r="X65" s="132">
        <v>107.33</v>
      </c>
      <c r="Y65" s="132">
        <v>112</v>
      </c>
      <c r="Z65" s="132">
        <v>113.1</v>
      </c>
    </row>
    <row r="66" spans="1:26" ht="28.5" customHeight="1">
      <c r="A66" s="24" t="s">
        <v>1848</v>
      </c>
      <c r="C66" s="214"/>
      <c r="D66" s="214"/>
      <c r="E66" s="214"/>
      <c r="F66" s="278">
        <v>225.9</v>
      </c>
      <c r="G66" s="278">
        <v>122</v>
      </c>
      <c r="H66" s="278">
        <v>110.6</v>
      </c>
      <c r="I66" s="278">
        <v>185.3</v>
      </c>
      <c r="J66" s="278">
        <v>135.9</v>
      </c>
      <c r="K66" s="278">
        <v>120.3</v>
      </c>
      <c r="L66" s="278">
        <v>117.8</v>
      </c>
      <c r="M66" s="278">
        <v>114.4</v>
      </c>
      <c r="N66" s="278">
        <v>111.2</v>
      </c>
      <c r="O66" s="278">
        <v>110.6</v>
      </c>
      <c r="P66" s="278">
        <v>109.8</v>
      </c>
      <c r="Q66" s="278">
        <v>108.3</v>
      </c>
      <c r="R66" s="278">
        <v>110</v>
      </c>
      <c r="S66" s="278">
        <v>111.4</v>
      </c>
      <c r="T66" s="132">
        <v>108.4</v>
      </c>
      <c r="U66" s="132">
        <v>107.1</v>
      </c>
      <c r="V66" s="132">
        <v>105.8</v>
      </c>
      <c r="W66" s="18">
        <v>105.85</v>
      </c>
      <c r="X66" s="132">
        <v>105.52</v>
      </c>
      <c r="Y66" s="132">
        <v>110.6</v>
      </c>
      <c r="Z66" s="132">
        <v>112.8</v>
      </c>
    </row>
    <row r="67" spans="1:26" ht="12.75">
      <c r="A67" s="75" t="s">
        <v>1904</v>
      </c>
      <c r="C67" s="214"/>
      <c r="D67" s="214"/>
      <c r="E67" s="214"/>
      <c r="F67" s="278"/>
      <c r="G67" s="278"/>
      <c r="H67" s="278"/>
      <c r="I67" s="278"/>
      <c r="J67" s="278"/>
      <c r="K67" s="278"/>
      <c r="L67" s="278"/>
      <c r="M67" s="278"/>
      <c r="N67" s="278"/>
      <c r="O67" s="278"/>
      <c r="P67" s="278"/>
      <c r="Q67" s="278"/>
      <c r="R67" s="278"/>
      <c r="S67" s="278"/>
      <c r="W67" s="158"/>
      <c r="X67" s="132"/>
      <c r="Y67" s="132"/>
      <c r="Z67" s="132"/>
    </row>
    <row r="68" spans="1:26" ht="12.75">
      <c r="A68" s="173" t="s">
        <v>1905</v>
      </c>
      <c r="C68" s="214"/>
      <c r="D68" s="214"/>
      <c r="E68" s="214"/>
      <c r="F68" s="278">
        <v>226.4</v>
      </c>
      <c r="G68" s="278">
        <v>116.3</v>
      </c>
      <c r="H68" s="278">
        <v>108.7</v>
      </c>
      <c r="I68" s="278">
        <v>193.1</v>
      </c>
      <c r="J68" s="278">
        <v>138.6</v>
      </c>
      <c r="K68" s="278">
        <v>114.9</v>
      </c>
      <c r="L68" s="278">
        <v>116.5</v>
      </c>
      <c r="M68" s="278">
        <v>110.9</v>
      </c>
      <c r="N68" s="278">
        <v>112.1</v>
      </c>
      <c r="O68" s="278">
        <v>112.6</v>
      </c>
      <c r="P68" s="278">
        <v>108.6</v>
      </c>
      <c r="Q68" s="278">
        <v>108.2</v>
      </c>
      <c r="R68" s="278">
        <v>118</v>
      </c>
      <c r="S68" s="278">
        <v>117.7</v>
      </c>
      <c r="T68" s="132">
        <v>105</v>
      </c>
      <c r="U68" s="132">
        <v>114.7</v>
      </c>
      <c r="V68" s="132">
        <v>103.1</v>
      </c>
      <c r="W68" s="18">
        <v>107.47</v>
      </c>
      <c r="X68" s="132">
        <v>107.05</v>
      </c>
      <c r="Y68" s="132">
        <v>115.9</v>
      </c>
      <c r="Z68" s="132">
        <v>114.2</v>
      </c>
    </row>
    <row r="69" spans="1:26" ht="12.75">
      <c r="A69" s="173" t="s">
        <v>1906</v>
      </c>
      <c r="C69" s="214"/>
      <c r="D69" s="214"/>
      <c r="E69" s="214"/>
      <c r="F69" s="278">
        <v>222.1</v>
      </c>
      <c r="G69" s="278">
        <v>119.1</v>
      </c>
      <c r="H69" s="278">
        <v>109.4</v>
      </c>
      <c r="I69" s="278">
        <v>196.3</v>
      </c>
      <c r="J69" s="278">
        <v>135.7</v>
      </c>
      <c r="K69" s="278">
        <v>118.7</v>
      </c>
      <c r="L69" s="278">
        <v>117.1</v>
      </c>
      <c r="M69" s="278">
        <v>111.3</v>
      </c>
      <c r="N69" s="278">
        <v>109.8</v>
      </c>
      <c r="O69" s="278">
        <v>112.1</v>
      </c>
      <c r="P69" s="278">
        <v>109.7</v>
      </c>
      <c r="Q69" s="278">
        <v>109.2</v>
      </c>
      <c r="R69" s="278">
        <v>114.4</v>
      </c>
      <c r="S69" s="278">
        <v>115.8</v>
      </c>
      <c r="T69" s="132">
        <v>106.6</v>
      </c>
      <c r="U69" s="132">
        <v>111.7</v>
      </c>
      <c r="V69" s="132">
        <v>104.2</v>
      </c>
      <c r="W69" s="18">
        <v>107.56</v>
      </c>
      <c r="X69" s="132">
        <v>107.55</v>
      </c>
      <c r="Y69" s="132">
        <v>115</v>
      </c>
      <c r="Z69" s="132">
        <v>113.8</v>
      </c>
    </row>
    <row r="70" spans="1:26" ht="12.75">
      <c r="A70" s="75" t="s">
        <v>1907</v>
      </c>
      <c r="C70" s="214"/>
      <c r="D70" s="214"/>
      <c r="E70" s="214"/>
      <c r="F70" s="278"/>
      <c r="G70" s="278"/>
      <c r="H70" s="278"/>
      <c r="I70" s="278"/>
      <c r="J70" s="278"/>
      <c r="K70" s="278"/>
      <c r="L70" s="278"/>
      <c r="M70" s="278"/>
      <c r="N70" s="278"/>
      <c r="O70" s="278"/>
      <c r="P70" s="278"/>
      <c r="Q70" s="278"/>
      <c r="R70" s="278"/>
      <c r="S70" s="278"/>
      <c r="W70" s="7"/>
      <c r="X70" s="132"/>
      <c r="Y70" s="132"/>
      <c r="Z70" s="132"/>
    </row>
    <row r="71" spans="1:26" ht="12.75">
      <c r="A71" s="173" t="s">
        <v>1905</v>
      </c>
      <c r="C71" s="214"/>
      <c r="D71" s="214"/>
      <c r="E71" s="214"/>
      <c r="F71" s="278">
        <v>223.3</v>
      </c>
      <c r="G71" s="278">
        <v>118.8</v>
      </c>
      <c r="H71" s="278">
        <v>108.4</v>
      </c>
      <c r="I71" s="278">
        <v>182.8</v>
      </c>
      <c r="J71" s="278">
        <v>140.1</v>
      </c>
      <c r="K71" s="278">
        <v>116.7</v>
      </c>
      <c r="L71" s="278">
        <v>112.3</v>
      </c>
      <c r="M71" s="278">
        <v>111.6</v>
      </c>
      <c r="N71" s="278">
        <v>109.9</v>
      </c>
      <c r="O71" s="278">
        <v>107.8</v>
      </c>
      <c r="P71" s="278">
        <v>107.1</v>
      </c>
      <c r="Q71" s="278">
        <v>107.1</v>
      </c>
      <c r="R71" s="278">
        <v>107.8</v>
      </c>
      <c r="S71" s="278">
        <v>111</v>
      </c>
      <c r="T71" s="132">
        <v>112.6</v>
      </c>
      <c r="U71" s="132">
        <v>106.1</v>
      </c>
      <c r="V71" s="132">
        <v>108.2</v>
      </c>
      <c r="W71" s="18">
        <v>106.46</v>
      </c>
      <c r="X71" s="132">
        <v>106.34</v>
      </c>
      <c r="Y71" s="132">
        <v>109</v>
      </c>
      <c r="Z71" s="132">
        <v>115.5</v>
      </c>
    </row>
    <row r="72" spans="1:26" ht="12.75">
      <c r="A72" s="173" t="s">
        <v>1906</v>
      </c>
      <c r="C72" s="214"/>
      <c r="D72" s="214"/>
      <c r="E72" s="214"/>
      <c r="F72" s="278">
        <v>213.8</v>
      </c>
      <c r="G72" s="278">
        <v>116.7</v>
      </c>
      <c r="H72" s="278">
        <v>107.6</v>
      </c>
      <c r="I72" s="278">
        <v>202.7</v>
      </c>
      <c r="J72" s="278">
        <v>136.4</v>
      </c>
      <c r="K72" s="278">
        <v>118.7</v>
      </c>
      <c r="L72" s="278">
        <v>112.9</v>
      </c>
      <c r="M72" s="278">
        <v>110.1</v>
      </c>
      <c r="N72" s="278">
        <v>108.8</v>
      </c>
      <c r="O72" s="278">
        <v>107.1</v>
      </c>
      <c r="P72" s="278">
        <v>105.9</v>
      </c>
      <c r="Q72" s="278">
        <v>105.5</v>
      </c>
      <c r="R72" s="278">
        <v>105.8</v>
      </c>
      <c r="S72" s="278">
        <v>106.5</v>
      </c>
      <c r="T72" s="132">
        <v>108.6</v>
      </c>
      <c r="U72" s="132">
        <v>104.7</v>
      </c>
      <c r="V72" s="132">
        <v>105.6</v>
      </c>
      <c r="W72" s="18">
        <v>104.48</v>
      </c>
      <c r="X72" s="132">
        <v>103.48</v>
      </c>
      <c r="Y72" s="132">
        <v>107.7</v>
      </c>
      <c r="Z72" s="132">
        <v>113.2</v>
      </c>
    </row>
    <row r="73" spans="1:26" ht="12.75">
      <c r="A73" s="75" t="s">
        <v>1593</v>
      </c>
      <c r="C73" s="214"/>
      <c r="D73" s="214"/>
      <c r="E73" s="214"/>
      <c r="F73" s="278"/>
      <c r="G73" s="278"/>
      <c r="H73" s="278"/>
      <c r="I73" s="278"/>
      <c r="J73" s="278"/>
      <c r="K73" s="278"/>
      <c r="L73" s="278"/>
      <c r="M73" s="278"/>
      <c r="N73" s="278"/>
      <c r="O73" s="278"/>
      <c r="P73" s="278"/>
      <c r="Q73" s="278"/>
      <c r="R73" s="278"/>
      <c r="S73" s="278"/>
      <c r="W73" s="7"/>
      <c r="X73" s="132"/>
      <c r="Y73" s="132"/>
      <c r="Z73" s="132"/>
    </row>
    <row r="74" spans="1:26" ht="12.75">
      <c r="A74" s="173" t="s">
        <v>1905</v>
      </c>
      <c r="C74" s="214"/>
      <c r="D74" s="214"/>
      <c r="E74" s="214"/>
      <c r="F74" s="278">
        <v>358.5</v>
      </c>
      <c r="G74" s="278">
        <v>149.3</v>
      </c>
      <c r="H74" s="278">
        <v>125.8</v>
      </c>
      <c r="I74" s="278">
        <v>118.3</v>
      </c>
      <c r="J74" s="278">
        <v>133.3</v>
      </c>
      <c r="K74" s="278">
        <v>139.5</v>
      </c>
      <c r="L74" s="278">
        <v>143.4</v>
      </c>
      <c r="M74" s="278">
        <v>140.8</v>
      </c>
      <c r="N74" s="278">
        <v>123.8</v>
      </c>
      <c r="O74" s="278">
        <v>120.4</v>
      </c>
      <c r="P74" s="278">
        <v>126.2</v>
      </c>
      <c r="Q74" s="278">
        <v>115.5</v>
      </c>
      <c r="R74" s="278">
        <v>114.2</v>
      </c>
      <c r="S74" s="278">
        <v>115.4</v>
      </c>
      <c r="T74" s="132">
        <v>115.8</v>
      </c>
      <c r="U74" s="132">
        <v>110.7</v>
      </c>
      <c r="V74" s="132">
        <v>109.9</v>
      </c>
      <c r="W74" s="18">
        <v>107.85</v>
      </c>
      <c r="X74" s="132">
        <v>108.68</v>
      </c>
      <c r="Y74" s="132">
        <v>107.5</v>
      </c>
      <c r="Z74" s="132">
        <v>109.1</v>
      </c>
    </row>
    <row r="75" spans="1:26" ht="12.75">
      <c r="A75" s="173" t="s">
        <v>1906</v>
      </c>
      <c r="C75" s="214"/>
      <c r="D75" s="214"/>
      <c r="E75" s="214"/>
      <c r="F75" s="278">
        <v>304.9</v>
      </c>
      <c r="G75" s="278">
        <v>147.3</v>
      </c>
      <c r="H75" s="278">
        <v>120.2</v>
      </c>
      <c r="I75" s="278">
        <v>118</v>
      </c>
      <c r="J75" s="278">
        <v>135.4</v>
      </c>
      <c r="K75" s="278">
        <v>131.1</v>
      </c>
      <c r="L75" s="278">
        <v>133.1</v>
      </c>
      <c r="M75" s="278">
        <v>133.6</v>
      </c>
      <c r="N75" s="278">
        <v>120.9</v>
      </c>
      <c r="O75" s="278">
        <v>116</v>
      </c>
      <c r="P75" s="278">
        <v>118.7</v>
      </c>
      <c r="Q75" s="278">
        <v>113.2</v>
      </c>
      <c r="R75" s="278">
        <v>112.9</v>
      </c>
      <c r="S75" s="278">
        <v>116.6</v>
      </c>
      <c r="T75" s="132">
        <v>109.9</v>
      </c>
      <c r="U75" s="132">
        <v>106.7</v>
      </c>
      <c r="V75" s="132">
        <v>108.2</v>
      </c>
      <c r="W75" s="18">
        <v>106.84</v>
      </c>
      <c r="X75" s="132">
        <v>107.66</v>
      </c>
      <c r="Y75" s="132">
        <v>112.8</v>
      </c>
      <c r="Z75" s="132">
        <v>111</v>
      </c>
    </row>
    <row r="76" spans="1:25" ht="51">
      <c r="A76" s="17" t="s">
        <v>1908</v>
      </c>
      <c r="W76" s="48"/>
      <c r="X76" s="48"/>
      <c r="Y76" s="48"/>
    </row>
    <row r="77" spans="1:26" ht="12.75">
      <c r="A77" s="75" t="s">
        <v>1909</v>
      </c>
      <c r="B77" s="277">
        <v>15.54</v>
      </c>
      <c r="C77" s="340">
        <v>221.5</v>
      </c>
      <c r="D77" s="340">
        <v>2201.27</v>
      </c>
      <c r="E77" s="340">
        <v>5186.28</v>
      </c>
      <c r="F77" s="341">
        <v>12547</v>
      </c>
      <c r="G77" s="341">
        <v>14137</v>
      </c>
      <c r="H77" s="341">
        <v>15787</v>
      </c>
      <c r="I77" s="340">
        <v>30.04</v>
      </c>
      <c r="J77" s="340">
        <v>42.01</v>
      </c>
      <c r="K77" s="340">
        <v>52.72</v>
      </c>
      <c r="L77" s="340">
        <v>70.33</v>
      </c>
      <c r="M77" s="340">
        <v>72.56</v>
      </c>
      <c r="N77" s="340">
        <v>73.9</v>
      </c>
      <c r="O77" s="340">
        <v>93.41</v>
      </c>
      <c r="P77" s="340">
        <v>115.77</v>
      </c>
      <c r="Q77" s="340">
        <v>131.67</v>
      </c>
      <c r="R77" s="340">
        <v>139.49</v>
      </c>
      <c r="S77" s="340">
        <v>174.86</v>
      </c>
      <c r="T77" s="342">
        <v>185.6</v>
      </c>
      <c r="U77" s="118">
        <v>197.64</v>
      </c>
      <c r="V77" s="343">
        <v>234.49</v>
      </c>
      <c r="W77" s="342">
        <v>248.47</v>
      </c>
      <c r="X77" s="342">
        <v>244.55</v>
      </c>
      <c r="Y77" s="342">
        <v>272.28</v>
      </c>
      <c r="Z77" s="342">
        <v>314.94</v>
      </c>
    </row>
    <row r="78" spans="1:26" ht="12.75">
      <c r="A78" s="75" t="s">
        <v>1910</v>
      </c>
      <c r="B78" s="277">
        <v>14.38</v>
      </c>
      <c r="C78" s="340">
        <v>260</v>
      </c>
      <c r="D78" s="340">
        <v>2672.81</v>
      </c>
      <c r="E78" s="340">
        <v>6579.38</v>
      </c>
      <c r="F78" s="341">
        <v>15053</v>
      </c>
      <c r="G78" s="341">
        <v>16810</v>
      </c>
      <c r="H78" s="341">
        <v>19055</v>
      </c>
      <c r="I78" s="340">
        <v>33.99</v>
      </c>
      <c r="J78" s="340">
        <v>43.37</v>
      </c>
      <c r="K78" s="340">
        <v>58.45</v>
      </c>
      <c r="L78" s="340">
        <v>79.22</v>
      </c>
      <c r="M78" s="340">
        <v>80.98</v>
      </c>
      <c r="N78" s="340">
        <v>82.42</v>
      </c>
      <c r="O78" s="340">
        <v>110.47</v>
      </c>
      <c r="P78" s="340">
        <v>131.64</v>
      </c>
      <c r="Q78" s="340">
        <v>142</v>
      </c>
      <c r="R78" s="340">
        <v>149.02</v>
      </c>
      <c r="S78" s="340">
        <v>189.42</v>
      </c>
      <c r="T78" s="342">
        <v>193.66</v>
      </c>
      <c r="U78" s="118">
        <v>198.35</v>
      </c>
      <c r="V78" s="343">
        <v>210.89</v>
      </c>
      <c r="W78" s="342">
        <v>220.09</v>
      </c>
      <c r="X78" s="342">
        <v>214.18</v>
      </c>
      <c r="Y78" s="342">
        <v>272.36</v>
      </c>
      <c r="Z78" s="342">
        <v>271.08</v>
      </c>
    </row>
    <row r="79" spans="1:26" ht="15.75">
      <c r="A79" s="75" t="s">
        <v>1911</v>
      </c>
      <c r="B79" s="277">
        <v>13.57</v>
      </c>
      <c r="C79" s="340">
        <v>194.76</v>
      </c>
      <c r="D79" s="340">
        <v>2238.98</v>
      </c>
      <c r="E79" s="340">
        <v>5677.09</v>
      </c>
      <c r="F79" s="71">
        <v>11587</v>
      </c>
      <c r="G79" s="71">
        <v>13815</v>
      </c>
      <c r="H79" s="341">
        <v>16061</v>
      </c>
      <c r="I79" s="340">
        <v>30.74</v>
      </c>
      <c r="J79" s="340">
        <v>39.28</v>
      </c>
      <c r="K79" s="340">
        <v>48.8</v>
      </c>
      <c r="L79" s="340">
        <v>56.92</v>
      </c>
      <c r="M79" s="340">
        <v>58.38</v>
      </c>
      <c r="N79" s="340">
        <v>69.32</v>
      </c>
      <c r="O79" s="340">
        <v>69.94</v>
      </c>
      <c r="P79" s="340">
        <v>81.35</v>
      </c>
      <c r="Q79" s="340">
        <v>78.37</v>
      </c>
      <c r="R79" s="340">
        <v>88.2</v>
      </c>
      <c r="S79" s="340">
        <v>99.94</v>
      </c>
      <c r="T79" s="342">
        <v>103.01</v>
      </c>
      <c r="U79" s="343">
        <v>105.14</v>
      </c>
      <c r="V79" s="343">
        <v>103.57</v>
      </c>
      <c r="W79" s="342">
        <v>117.26</v>
      </c>
      <c r="X79" s="342">
        <v>107.03</v>
      </c>
      <c r="Y79" s="342">
        <v>136.14</v>
      </c>
      <c r="Z79" s="342">
        <v>133.73</v>
      </c>
    </row>
    <row r="80" spans="1:26" ht="14.25">
      <c r="A80" s="75" t="s">
        <v>1912</v>
      </c>
      <c r="B80" s="277">
        <v>17</v>
      </c>
      <c r="C80" s="343">
        <v>271</v>
      </c>
      <c r="D80" s="343">
        <v>3351.3</v>
      </c>
      <c r="E80" s="343">
        <v>8984.1</v>
      </c>
      <c r="F80" s="71">
        <v>20016</v>
      </c>
      <c r="G80" s="71">
        <v>22859</v>
      </c>
      <c r="H80" s="341">
        <v>26767</v>
      </c>
      <c r="I80" s="340">
        <v>43.81</v>
      </c>
      <c r="J80" s="340">
        <v>61.56</v>
      </c>
      <c r="K80" s="340">
        <v>77.97</v>
      </c>
      <c r="L80" s="340">
        <v>96.01</v>
      </c>
      <c r="M80" s="340">
        <v>101.57</v>
      </c>
      <c r="N80" s="340">
        <v>106.66</v>
      </c>
      <c r="O80" s="340">
        <v>129.94</v>
      </c>
      <c r="P80" s="340">
        <v>142.85</v>
      </c>
      <c r="Q80" s="340">
        <v>153.94</v>
      </c>
      <c r="R80" s="340">
        <v>166.96</v>
      </c>
      <c r="S80" s="340">
        <v>207.81</v>
      </c>
      <c r="T80" s="342">
        <v>223.64</v>
      </c>
      <c r="U80" s="118">
        <v>235.96</v>
      </c>
      <c r="V80" s="343">
        <v>270.28</v>
      </c>
      <c r="W80" s="342">
        <v>288.23</v>
      </c>
      <c r="X80" s="342">
        <v>302.94</v>
      </c>
      <c r="Y80" s="342">
        <v>310.54</v>
      </c>
      <c r="Z80" s="342">
        <v>344.81</v>
      </c>
    </row>
    <row r="81" spans="1:26" ht="27" customHeight="1">
      <c r="A81" s="21" t="s">
        <v>1913</v>
      </c>
      <c r="B81" s="277">
        <v>8.87</v>
      </c>
      <c r="C81" s="340">
        <v>163.9</v>
      </c>
      <c r="D81" s="340">
        <v>1165.48</v>
      </c>
      <c r="E81" s="340">
        <v>2991.46</v>
      </c>
      <c r="F81" s="341">
        <v>6692</v>
      </c>
      <c r="G81" s="341">
        <v>7375</v>
      </c>
      <c r="H81" s="341">
        <v>7811</v>
      </c>
      <c r="I81" s="340">
        <v>15.5</v>
      </c>
      <c r="J81" s="340">
        <v>18.16</v>
      </c>
      <c r="K81" s="340">
        <v>19.52</v>
      </c>
      <c r="L81" s="340">
        <v>24.07</v>
      </c>
      <c r="M81" s="340">
        <v>26.55</v>
      </c>
      <c r="N81" s="340">
        <v>28.18</v>
      </c>
      <c r="O81" s="340">
        <v>32.04</v>
      </c>
      <c r="P81" s="340">
        <v>37.01</v>
      </c>
      <c r="Q81" s="340">
        <v>40.1</v>
      </c>
      <c r="R81" s="340">
        <v>43.13</v>
      </c>
      <c r="S81" s="340">
        <v>54.03</v>
      </c>
      <c r="T81" s="342">
        <v>60.29</v>
      </c>
      <c r="U81" s="118">
        <v>63.79</v>
      </c>
      <c r="V81" s="343">
        <v>70.35</v>
      </c>
      <c r="W81" s="342">
        <v>75.22</v>
      </c>
      <c r="X81" s="342">
        <v>79.33</v>
      </c>
      <c r="Y81" s="342">
        <v>94.42</v>
      </c>
      <c r="Z81" s="342">
        <v>117.04</v>
      </c>
    </row>
    <row r="82" spans="1:26" ht="15.75" customHeight="1">
      <c r="A82" s="21" t="s">
        <v>1914</v>
      </c>
      <c r="B82" s="277">
        <v>2.32</v>
      </c>
      <c r="C82" s="340">
        <v>129.5</v>
      </c>
      <c r="D82" s="340">
        <v>1088.73</v>
      </c>
      <c r="E82" s="340">
        <v>3675.17</v>
      </c>
      <c r="F82" s="341">
        <v>8325</v>
      </c>
      <c r="G82" s="341">
        <v>9398</v>
      </c>
      <c r="H82" s="341">
        <v>9912</v>
      </c>
      <c r="I82" s="340">
        <v>18.93</v>
      </c>
      <c r="J82" s="340">
        <v>23.83</v>
      </c>
      <c r="K82" s="340">
        <v>29.54</v>
      </c>
      <c r="L82" s="340">
        <v>36.57</v>
      </c>
      <c r="M82" s="340">
        <v>40.39</v>
      </c>
      <c r="N82" s="340">
        <v>42.99</v>
      </c>
      <c r="O82" s="340">
        <v>48.68</v>
      </c>
      <c r="P82" s="340">
        <v>55.76</v>
      </c>
      <c r="Q82" s="340">
        <v>58.69</v>
      </c>
      <c r="R82" s="340">
        <v>62.82</v>
      </c>
      <c r="S82" s="340">
        <v>71.88</v>
      </c>
      <c r="T82" s="342">
        <v>78.66</v>
      </c>
      <c r="U82" s="118">
        <v>79.22</v>
      </c>
      <c r="V82" s="343">
        <v>86.79</v>
      </c>
      <c r="W82" s="342">
        <v>85.67</v>
      </c>
      <c r="X82" s="342">
        <v>90.79</v>
      </c>
      <c r="Y82" s="342">
        <v>110.65</v>
      </c>
      <c r="Z82" s="342">
        <v>138.16</v>
      </c>
    </row>
    <row r="83" spans="1:26" ht="12.75">
      <c r="A83" s="75" t="s">
        <v>1915</v>
      </c>
      <c r="B83" s="277">
        <v>5.72</v>
      </c>
      <c r="C83" s="340">
        <v>272.6</v>
      </c>
      <c r="D83" s="340">
        <v>2598.96</v>
      </c>
      <c r="E83" s="340">
        <v>7495.95</v>
      </c>
      <c r="F83" s="341">
        <v>17488</v>
      </c>
      <c r="G83" s="341">
        <v>19912</v>
      </c>
      <c r="H83" s="341">
        <v>21402</v>
      </c>
      <c r="I83" s="340">
        <v>32.13</v>
      </c>
      <c r="J83" s="340">
        <v>47.89</v>
      </c>
      <c r="K83" s="340">
        <v>61.22</v>
      </c>
      <c r="L83" s="340">
        <v>75.98</v>
      </c>
      <c r="M83" s="340">
        <v>87.99</v>
      </c>
      <c r="N83" s="340">
        <v>93.15</v>
      </c>
      <c r="O83" s="340">
        <v>107.99</v>
      </c>
      <c r="P83" s="340">
        <v>130.65</v>
      </c>
      <c r="Q83" s="340">
        <v>144.92</v>
      </c>
      <c r="R83" s="340">
        <v>154.98</v>
      </c>
      <c r="S83" s="340">
        <v>181.35</v>
      </c>
      <c r="T83" s="342">
        <v>203.35</v>
      </c>
      <c r="U83" s="118">
        <v>215.55</v>
      </c>
      <c r="V83" s="343">
        <v>247.73</v>
      </c>
      <c r="W83" s="342">
        <v>247.61</v>
      </c>
      <c r="X83" s="342">
        <v>252.52</v>
      </c>
      <c r="Y83" s="342">
        <v>292.21</v>
      </c>
      <c r="Z83" s="342">
        <v>352.58</v>
      </c>
    </row>
    <row r="84" spans="1:26" ht="38.25">
      <c r="A84" s="75" t="s">
        <v>1916</v>
      </c>
      <c r="B84" s="277">
        <v>3.91</v>
      </c>
      <c r="C84" s="340">
        <v>120</v>
      </c>
      <c r="D84" s="340">
        <v>1040.71</v>
      </c>
      <c r="E84" s="340">
        <v>3211.18</v>
      </c>
      <c r="F84" s="341">
        <v>8050</v>
      </c>
      <c r="G84" s="341">
        <v>8540</v>
      </c>
      <c r="H84" s="341">
        <v>8468</v>
      </c>
      <c r="I84" s="340">
        <v>13.85</v>
      </c>
      <c r="J84" s="340">
        <v>19.96</v>
      </c>
      <c r="K84" s="340">
        <v>21.15</v>
      </c>
      <c r="L84" s="340">
        <v>25.08</v>
      </c>
      <c r="M84" s="340">
        <v>25.11</v>
      </c>
      <c r="N84" s="340">
        <v>25.67</v>
      </c>
      <c r="O84" s="340">
        <v>27.61</v>
      </c>
      <c r="P84" s="340">
        <v>30.79</v>
      </c>
      <c r="Q84" s="340">
        <v>32.28</v>
      </c>
      <c r="R84" s="340">
        <v>35.2</v>
      </c>
      <c r="S84" s="340">
        <v>41.29</v>
      </c>
      <c r="T84" s="342">
        <v>48.15</v>
      </c>
      <c r="U84" s="118">
        <v>51.46</v>
      </c>
      <c r="V84" s="343">
        <v>53.95</v>
      </c>
      <c r="W84" s="342">
        <v>57.76</v>
      </c>
      <c r="X84" s="342">
        <v>60.5</v>
      </c>
      <c r="Y84" s="342">
        <v>70.12</v>
      </c>
      <c r="Z84" s="342">
        <v>91.94</v>
      </c>
    </row>
    <row r="85" spans="1:26" ht="15.75">
      <c r="A85" s="75" t="s">
        <v>1917</v>
      </c>
      <c r="B85" s="277">
        <v>12.24</v>
      </c>
      <c r="C85" s="340">
        <v>413</v>
      </c>
      <c r="D85" s="340">
        <v>2912.58</v>
      </c>
      <c r="E85" s="340">
        <v>12984.99</v>
      </c>
      <c r="F85" s="341">
        <v>20075</v>
      </c>
      <c r="G85" s="341">
        <v>22968</v>
      </c>
      <c r="H85" s="341">
        <v>23238</v>
      </c>
      <c r="I85" s="340">
        <v>64.44</v>
      </c>
      <c r="J85" s="340">
        <v>66.83</v>
      </c>
      <c r="K85" s="340">
        <v>69.12</v>
      </c>
      <c r="L85" s="340">
        <v>71.73</v>
      </c>
      <c r="M85" s="340">
        <v>80.08</v>
      </c>
      <c r="N85" s="340">
        <v>87.96</v>
      </c>
      <c r="O85" s="340">
        <v>93.96</v>
      </c>
      <c r="P85" s="340">
        <v>102.42</v>
      </c>
      <c r="Q85" s="340">
        <v>109.71</v>
      </c>
      <c r="R85" s="340">
        <v>155.1</v>
      </c>
      <c r="S85" s="340">
        <v>175.54</v>
      </c>
      <c r="T85" s="342">
        <v>191.68</v>
      </c>
      <c r="U85" s="118">
        <v>239.55</v>
      </c>
      <c r="V85" s="343">
        <v>256.48</v>
      </c>
      <c r="W85" s="342">
        <v>260.84</v>
      </c>
      <c r="X85" s="342">
        <v>308.92</v>
      </c>
      <c r="Y85" s="342">
        <v>357.54</v>
      </c>
      <c r="Z85" s="342">
        <v>397.75</v>
      </c>
    </row>
    <row r="86" spans="1:26" ht="15.75">
      <c r="A86" s="75" t="s">
        <v>1918</v>
      </c>
      <c r="B86" s="277">
        <v>5.48</v>
      </c>
      <c r="C86" s="340">
        <v>190</v>
      </c>
      <c r="D86" s="340">
        <v>1364.9</v>
      </c>
      <c r="E86" s="340">
        <v>5306.54</v>
      </c>
      <c r="F86" s="341">
        <v>10460</v>
      </c>
      <c r="G86" s="341">
        <v>8412</v>
      </c>
      <c r="H86" s="341">
        <v>9589</v>
      </c>
      <c r="I86" s="340">
        <v>23.43</v>
      </c>
      <c r="J86" s="340">
        <v>25.74</v>
      </c>
      <c r="K86" s="340">
        <v>23.2</v>
      </c>
      <c r="L86" s="340">
        <v>33.07</v>
      </c>
      <c r="M86" s="340">
        <v>35.76</v>
      </c>
      <c r="N86" s="340">
        <v>38.16</v>
      </c>
      <c r="O86" s="340">
        <v>39.1</v>
      </c>
      <c r="P86" s="340">
        <v>40.06</v>
      </c>
      <c r="Q86" s="340">
        <v>39.41</v>
      </c>
      <c r="R86" s="340">
        <v>60.26</v>
      </c>
      <c r="S86" s="340">
        <v>74.32</v>
      </c>
      <c r="T86" s="342">
        <v>58.06</v>
      </c>
      <c r="U86" s="343">
        <v>72.6</v>
      </c>
      <c r="V86" s="343">
        <v>76.79</v>
      </c>
      <c r="W86" s="342">
        <v>78.51</v>
      </c>
      <c r="X86" s="342">
        <v>75.47</v>
      </c>
      <c r="Y86" s="342">
        <v>78.09</v>
      </c>
      <c r="Z86" s="342">
        <v>107.62</v>
      </c>
    </row>
    <row r="87" spans="1:26" ht="28.5">
      <c r="A87" s="75" t="s">
        <v>1919</v>
      </c>
      <c r="B87" s="277">
        <v>0.6</v>
      </c>
      <c r="C87" s="340">
        <v>22.4</v>
      </c>
      <c r="D87" s="340">
        <v>315.21</v>
      </c>
      <c r="E87" s="340">
        <v>1222.18</v>
      </c>
      <c r="F87" s="341">
        <v>2812</v>
      </c>
      <c r="G87" s="341">
        <v>3187</v>
      </c>
      <c r="H87" s="341">
        <v>3627</v>
      </c>
      <c r="I87" s="340">
        <v>5.82</v>
      </c>
      <c r="J87" s="340">
        <v>8</v>
      </c>
      <c r="K87" s="340">
        <v>9.7</v>
      </c>
      <c r="L87" s="340">
        <v>11.37</v>
      </c>
      <c r="M87" s="340">
        <v>11.96</v>
      </c>
      <c r="N87" s="340">
        <v>13.48</v>
      </c>
      <c r="O87" s="340">
        <v>15.52</v>
      </c>
      <c r="P87" s="340">
        <v>17.35</v>
      </c>
      <c r="Q87" s="340">
        <v>18.76</v>
      </c>
      <c r="R87" s="340">
        <v>25.39</v>
      </c>
      <c r="S87" s="340">
        <v>28.09</v>
      </c>
      <c r="T87" s="342">
        <v>26.75</v>
      </c>
      <c r="U87" s="118">
        <v>31.99</v>
      </c>
      <c r="V87" s="343">
        <v>32.52</v>
      </c>
      <c r="W87" s="342">
        <v>33.88</v>
      </c>
      <c r="X87" s="342">
        <v>38.64</v>
      </c>
      <c r="Y87" s="342">
        <v>43.81</v>
      </c>
      <c r="Z87" s="342">
        <v>47.61</v>
      </c>
    </row>
    <row r="88" spans="1:26" ht="12.75">
      <c r="A88" s="75" t="s">
        <v>1920</v>
      </c>
      <c r="B88" s="277">
        <v>13.2</v>
      </c>
      <c r="C88" s="340">
        <v>415</v>
      </c>
      <c r="D88" s="340">
        <v>2756.82</v>
      </c>
      <c r="E88" s="340">
        <v>8583.13</v>
      </c>
      <c r="F88" s="341">
        <v>22514</v>
      </c>
      <c r="G88" s="341">
        <v>24828</v>
      </c>
      <c r="H88" s="341">
        <v>27025</v>
      </c>
      <c r="I88" s="340">
        <v>56.33</v>
      </c>
      <c r="J88" s="340">
        <v>74.32</v>
      </c>
      <c r="K88" s="340">
        <v>85.17</v>
      </c>
      <c r="L88" s="340">
        <v>103.06</v>
      </c>
      <c r="M88" s="340">
        <v>102.67</v>
      </c>
      <c r="N88" s="340">
        <v>111.95</v>
      </c>
      <c r="O88" s="340">
        <v>122.3</v>
      </c>
      <c r="P88" s="340">
        <v>138.72</v>
      </c>
      <c r="Q88" s="340">
        <v>144.26</v>
      </c>
      <c r="R88" s="340">
        <v>233.93</v>
      </c>
      <c r="S88" s="340">
        <v>212.92</v>
      </c>
      <c r="T88" s="342">
        <v>213.11</v>
      </c>
      <c r="U88" s="343">
        <v>263.2</v>
      </c>
      <c r="V88" s="343">
        <v>273.43</v>
      </c>
      <c r="W88" s="342">
        <v>272.57</v>
      </c>
      <c r="X88" s="342">
        <v>326.89</v>
      </c>
      <c r="Y88" s="342">
        <v>388.81</v>
      </c>
      <c r="Z88" s="342">
        <v>418.61</v>
      </c>
    </row>
    <row r="89" spans="1:26" ht="12.75">
      <c r="A89" s="75" t="s">
        <v>1921</v>
      </c>
      <c r="B89" s="277">
        <v>4.47</v>
      </c>
      <c r="C89" s="340">
        <v>87.1</v>
      </c>
      <c r="D89" s="340">
        <v>827.07</v>
      </c>
      <c r="E89" s="340">
        <v>2657.27</v>
      </c>
      <c r="F89" s="341">
        <v>5345</v>
      </c>
      <c r="G89" s="341">
        <v>5879</v>
      </c>
      <c r="H89" s="341">
        <v>5687</v>
      </c>
      <c r="I89" s="340">
        <v>14.94</v>
      </c>
      <c r="J89" s="340">
        <v>14.94</v>
      </c>
      <c r="K89" s="340">
        <v>16.57</v>
      </c>
      <c r="L89" s="340">
        <v>18.84</v>
      </c>
      <c r="M89" s="340">
        <v>20.06</v>
      </c>
      <c r="N89" s="340">
        <v>22.08</v>
      </c>
      <c r="O89" s="340">
        <v>28.44</v>
      </c>
      <c r="P89" s="340">
        <v>24.5</v>
      </c>
      <c r="Q89" s="340">
        <v>27.06</v>
      </c>
      <c r="R89" s="340">
        <v>34.89</v>
      </c>
      <c r="S89" s="340">
        <v>40.02</v>
      </c>
      <c r="T89" s="342">
        <v>34.16</v>
      </c>
      <c r="U89" s="118">
        <v>38.56</v>
      </c>
      <c r="V89" s="343">
        <v>41.25</v>
      </c>
      <c r="W89" s="342">
        <v>43.34</v>
      </c>
      <c r="X89" s="342">
        <v>56.01</v>
      </c>
      <c r="Y89" s="342">
        <v>58.76</v>
      </c>
      <c r="Z89" s="342">
        <v>65.02</v>
      </c>
    </row>
    <row r="90" spans="1:26" ht="12.75">
      <c r="A90" s="75" t="s">
        <v>1922</v>
      </c>
      <c r="B90" s="277">
        <v>2.45</v>
      </c>
      <c r="C90" s="340">
        <v>135.5</v>
      </c>
      <c r="D90" s="340">
        <v>754.98</v>
      </c>
      <c r="E90" s="340">
        <v>2241.39</v>
      </c>
      <c r="F90" s="341">
        <v>4486</v>
      </c>
      <c r="G90" s="341">
        <v>3681</v>
      </c>
      <c r="H90" s="341">
        <v>4326</v>
      </c>
      <c r="I90" s="340">
        <v>12.69</v>
      </c>
      <c r="J90" s="340">
        <v>9.2</v>
      </c>
      <c r="K90" s="340">
        <v>15.62</v>
      </c>
      <c r="L90" s="340">
        <v>14.88</v>
      </c>
      <c r="M90" s="340">
        <v>19.47</v>
      </c>
      <c r="N90" s="340">
        <v>18.34</v>
      </c>
      <c r="O90" s="340">
        <v>19.69</v>
      </c>
      <c r="P90" s="340">
        <v>19.69</v>
      </c>
      <c r="Q90" s="340">
        <v>22.71</v>
      </c>
      <c r="R90" s="340">
        <v>21.63</v>
      </c>
      <c r="S90" s="340">
        <v>23.07</v>
      </c>
      <c r="T90" s="342">
        <v>33.02</v>
      </c>
      <c r="U90" s="118">
        <v>40.62</v>
      </c>
      <c r="V90" s="343">
        <v>30.22</v>
      </c>
      <c r="W90" s="342">
        <v>31.58</v>
      </c>
      <c r="X90" s="342">
        <v>32.32</v>
      </c>
      <c r="Y90" s="342">
        <v>44.97</v>
      </c>
      <c r="Z90" s="342">
        <v>52.14</v>
      </c>
    </row>
    <row r="91" spans="1:26" ht="12.75">
      <c r="A91" s="75" t="s">
        <v>1923</v>
      </c>
      <c r="B91" s="277">
        <v>21.21</v>
      </c>
      <c r="C91" s="340">
        <v>1136.6</v>
      </c>
      <c r="D91" s="340">
        <v>4864.96</v>
      </c>
      <c r="E91" s="340">
        <v>12741.62</v>
      </c>
      <c r="F91" s="341">
        <v>25747</v>
      </c>
      <c r="G91" s="341">
        <v>28443</v>
      </c>
      <c r="H91" s="341">
        <v>33527</v>
      </c>
      <c r="I91" s="340">
        <v>122</v>
      </c>
      <c r="J91" s="340">
        <v>140.45</v>
      </c>
      <c r="K91" s="340">
        <v>144.19</v>
      </c>
      <c r="L91" s="340">
        <v>155.92</v>
      </c>
      <c r="M91" s="340">
        <v>167.83</v>
      </c>
      <c r="N91" s="340">
        <v>173.18</v>
      </c>
      <c r="O91" s="340">
        <v>183.01</v>
      </c>
      <c r="P91" s="340">
        <v>193.61</v>
      </c>
      <c r="Q91" s="340">
        <v>204.25</v>
      </c>
      <c r="R91" s="340">
        <v>224.65</v>
      </c>
      <c r="S91" s="340">
        <v>269.53</v>
      </c>
      <c r="T91" s="342">
        <v>339.81</v>
      </c>
      <c r="U91" s="118">
        <v>348.21</v>
      </c>
      <c r="V91" s="343">
        <v>367.68</v>
      </c>
      <c r="W91" s="342">
        <v>391.06</v>
      </c>
      <c r="X91" s="342">
        <v>422.62</v>
      </c>
      <c r="Y91" s="342">
        <v>496.4</v>
      </c>
      <c r="Z91" s="342">
        <v>685.73</v>
      </c>
    </row>
    <row r="92" spans="1:26" ht="12.75">
      <c r="A92" s="75" t="s">
        <v>1924</v>
      </c>
      <c r="B92" s="277">
        <v>1.6</v>
      </c>
      <c r="C92" s="340">
        <v>45.6</v>
      </c>
      <c r="D92" s="340">
        <v>296.32</v>
      </c>
      <c r="E92" s="340">
        <v>973.31</v>
      </c>
      <c r="F92" s="341">
        <v>3115</v>
      </c>
      <c r="G92" s="341">
        <v>3325</v>
      </c>
      <c r="H92" s="341">
        <v>3209</v>
      </c>
      <c r="I92" s="340">
        <v>3.73</v>
      </c>
      <c r="J92" s="340">
        <v>8.04</v>
      </c>
      <c r="K92" s="340">
        <v>8.08</v>
      </c>
      <c r="L92" s="340">
        <v>8.48</v>
      </c>
      <c r="M92" s="340">
        <v>8.04</v>
      </c>
      <c r="N92" s="340">
        <v>11.4</v>
      </c>
      <c r="O92" s="340">
        <v>13.06</v>
      </c>
      <c r="P92" s="340">
        <v>11.91</v>
      </c>
      <c r="Q92" s="340">
        <v>12.83</v>
      </c>
      <c r="R92" s="340">
        <v>17.35</v>
      </c>
      <c r="S92" s="340">
        <v>21.45</v>
      </c>
      <c r="T92" s="342">
        <v>19.49</v>
      </c>
      <c r="U92" s="118">
        <v>21.45</v>
      </c>
      <c r="V92" s="343">
        <v>19.76</v>
      </c>
      <c r="W92" s="342">
        <v>25.19</v>
      </c>
      <c r="X92" s="342">
        <v>26.83</v>
      </c>
      <c r="Y92" s="342">
        <v>29.46</v>
      </c>
      <c r="Z92" s="342">
        <v>32.78</v>
      </c>
    </row>
    <row r="93" spans="1:26" ht="25.5">
      <c r="A93" s="75" t="s">
        <v>1925</v>
      </c>
      <c r="B93" s="277">
        <v>0.99</v>
      </c>
      <c r="C93" s="340">
        <v>43.3</v>
      </c>
      <c r="D93" s="340">
        <v>465.97</v>
      </c>
      <c r="E93" s="340">
        <v>1674.07</v>
      </c>
      <c r="F93" s="341">
        <v>4811</v>
      </c>
      <c r="G93" s="341">
        <v>5648</v>
      </c>
      <c r="H93" s="341">
        <v>5686</v>
      </c>
      <c r="I93" s="340">
        <v>6.42</v>
      </c>
      <c r="J93" s="340">
        <v>10.96</v>
      </c>
      <c r="K93" s="340">
        <v>12.19</v>
      </c>
      <c r="L93" s="340">
        <v>13.69</v>
      </c>
      <c r="M93" s="340">
        <v>14.35</v>
      </c>
      <c r="N93" s="340">
        <v>18.69</v>
      </c>
      <c r="O93" s="340">
        <v>21.61</v>
      </c>
      <c r="P93" s="340">
        <v>22.24</v>
      </c>
      <c r="Q93" s="340">
        <v>24.92</v>
      </c>
      <c r="R93" s="340">
        <v>30.68</v>
      </c>
      <c r="S93" s="340">
        <v>39.32</v>
      </c>
      <c r="T93" s="342">
        <v>39.65</v>
      </c>
      <c r="U93" s="343">
        <v>42.6</v>
      </c>
      <c r="V93" s="343">
        <v>45.36</v>
      </c>
      <c r="W93" s="342">
        <v>50.51</v>
      </c>
      <c r="X93" s="342">
        <v>55.11</v>
      </c>
      <c r="Y93" s="342">
        <v>58.75</v>
      </c>
      <c r="Z93" s="342">
        <v>64.8</v>
      </c>
    </row>
    <row r="94" spans="1:26" ht="12.75">
      <c r="A94" s="75" t="s">
        <v>1926</v>
      </c>
      <c r="B94" s="277">
        <v>2.63</v>
      </c>
      <c r="C94" s="340">
        <v>85.6</v>
      </c>
      <c r="D94" s="340">
        <v>283.51</v>
      </c>
      <c r="E94" s="340">
        <v>1566.97</v>
      </c>
      <c r="F94" s="341">
        <v>4592</v>
      </c>
      <c r="G94" s="341">
        <v>5087</v>
      </c>
      <c r="H94" s="341">
        <v>4785</v>
      </c>
      <c r="I94" s="340">
        <v>12.3</v>
      </c>
      <c r="J94" s="340">
        <v>17.61</v>
      </c>
      <c r="K94" s="340">
        <v>13.03</v>
      </c>
      <c r="L94" s="340">
        <v>13.55</v>
      </c>
      <c r="M94" s="340">
        <v>15.69</v>
      </c>
      <c r="N94" s="340">
        <v>16.3</v>
      </c>
      <c r="O94" s="340">
        <v>21.04</v>
      </c>
      <c r="P94" s="340">
        <v>21.36</v>
      </c>
      <c r="Q94" s="340">
        <v>23.45</v>
      </c>
      <c r="R94" s="340">
        <v>31.54</v>
      </c>
      <c r="S94" s="340">
        <v>44.28</v>
      </c>
      <c r="T94" s="342">
        <v>44.09</v>
      </c>
      <c r="U94" s="118">
        <v>42.14</v>
      </c>
      <c r="V94" s="343">
        <v>40.65</v>
      </c>
      <c r="W94" s="342">
        <v>39.8</v>
      </c>
      <c r="X94" s="342">
        <v>43.51</v>
      </c>
      <c r="Y94" s="342">
        <v>53.03</v>
      </c>
      <c r="Z94" s="342">
        <v>67.87</v>
      </c>
    </row>
    <row r="95" spans="1:26" ht="28.5">
      <c r="A95" s="75" t="s">
        <v>1927</v>
      </c>
      <c r="B95" s="277">
        <v>1.71</v>
      </c>
      <c r="C95" s="340">
        <v>74.5</v>
      </c>
      <c r="D95" s="340">
        <v>565.42</v>
      </c>
      <c r="E95" s="340">
        <v>2402.66</v>
      </c>
      <c r="F95" s="341">
        <v>6511</v>
      </c>
      <c r="G95" s="341">
        <v>7135</v>
      </c>
      <c r="H95" s="341">
        <v>7073</v>
      </c>
      <c r="I95" s="340">
        <v>12.17</v>
      </c>
      <c r="J95" s="340">
        <v>16.3</v>
      </c>
      <c r="K95" s="340">
        <v>17.52</v>
      </c>
      <c r="L95" s="340">
        <v>19.43</v>
      </c>
      <c r="M95" s="340">
        <v>20.83</v>
      </c>
      <c r="N95" s="340">
        <v>21.68</v>
      </c>
      <c r="O95" s="340">
        <v>24.91</v>
      </c>
      <c r="P95" s="340">
        <v>25.68</v>
      </c>
      <c r="Q95" s="340">
        <v>26.95</v>
      </c>
      <c r="R95" s="340">
        <v>33.48</v>
      </c>
      <c r="S95" s="340">
        <v>45.57</v>
      </c>
      <c r="T95" s="342">
        <v>46.11</v>
      </c>
      <c r="U95" s="118">
        <v>47.77</v>
      </c>
      <c r="V95" s="343">
        <v>46.18</v>
      </c>
      <c r="W95" s="342">
        <v>48.87</v>
      </c>
      <c r="X95" s="342">
        <v>50.67</v>
      </c>
      <c r="Y95" s="342">
        <v>55.18</v>
      </c>
      <c r="Z95" s="342">
        <v>66.01</v>
      </c>
    </row>
    <row r="96" spans="1:26" ht="12.75">
      <c r="A96" s="75" t="s">
        <v>1259</v>
      </c>
      <c r="B96" s="277">
        <v>2.26</v>
      </c>
      <c r="C96" s="340">
        <v>34.9</v>
      </c>
      <c r="D96" s="340">
        <v>240.95</v>
      </c>
      <c r="E96" s="340">
        <v>918.1</v>
      </c>
      <c r="F96" s="341">
        <v>1882</v>
      </c>
      <c r="G96" s="341">
        <v>1778</v>
      </c>
      <c r="H96" s="341">
        <v>1871</v>
      </c>
      <c r="I96" s="340">
        <v>3.52</v>
      </c>
      <c r="J96" s="340">
        <v>5.6</v>
      </c>
      <c r="K96" s="340">
        <v>5.19</v>
      </c>
      <c r="L96" s="340">
        <v>6.33</v>
      </c>
      <c r="M96" s="340">
        <v>9.51</v>
      </c>
      <c r="N96" s="340">
        <v>7.89</v>
      </c>
      <c r="O96" s="340">
        <v>8.12</v>
      </c>
      <c r="P96" s="340">
        <v>9.72</v>
      </c>
      <c r="Q96" s="340">
        <v>10.94</v>
      </c>
      <c r="R96" s="340">
        <v>14.3</v>
      </c>
      <c r="S96" s="340">
        <v>16.67</v>
      </c>
      <c r="T96" s="342">
        <v>14.03</v>
      </c>
      <c r="U96" s="343">
        <v>28.94</v>
      </c>
      <c r="V96" s="343">
        <v>14.26</v>
      </c>
      <c r="W96" s="342">
        <v>16.07</v>
      </c>
      <c r="X96" s="342">
        <v>23.18</v>
      </c>
      <c r="Y96" s="342">
        <v>26.66</v>
      </c>
      <c r="Z96" s="342">
        <v>19.91</v>
      </c>
    </row>
    <row r="97" spans="1:26" ht="12.75">
      <c r="A97" s="75" t="s">
        <v>1928</v>
      </c>
      <c r="B97" s="277">
        <v>2.4</v>
      </c>
      <c r="C97" s="340">
        <v>27</v>
      </c>
      <c r="D97" s="340">
        <v>363.48</v>
      </c>
      <c r="E97" s="340">
        <v>1087.84</v>
      </c>
      <c r="F97" s="341">
        <v>2094</v>
      </c>
      <c r="G97" s="341">
        <v>2344</v>
      </c>
      <c r="H97" s="341">
        <v>1917</v>
      </c>
      <c r="I97" s="340">
        <v>4.81</v>
      </c>
      <c r="J97" s="340">
        <v>3.97</v>
      </c>
      <c r="K97" s="340">
        <v>4.75</v>
      </c>
      <c r="L97" s="340">
        <v>5.99</v>
      </c>
      <c r="M97" s="340">
        <v>9.75</v>
      </c>
      <c r="N97" s="340">
        <v>7.02</v>
      </c>
      <c r="O97" s="340">
        <v>7.84</v>
      </c>
      <c r="P97" s="340">
        <v>10.21</v>
      </c>
      <c r="Q97" s="340">
        <v>9.48</v>
      </c>
      <c r="R97" s="340">
        <v>16.32</v>
      </c>
      <c r="S97" s="340">
        <v>11.92</v>
      </c>
      <c r="T97" s="342">
        <v>13.27</v>
      </c>
      <c r="U97" s="118">
        <v>28.22</v>
      </c>
      <c r="V97" s="343">
        <v>10.61</v>
      </c>
      <c r="W97" s="342">
        <v>15.65</v>
      </c>
      <c r="X97" s="342">
        <v>17.3</v>
      </c>
      <c r="Y97" s="342">
        <v>25.55</v>
      </c>
      <c r="Z97" s="342">
        <v>22.68</v>
      </c>
    </row>
    <row r="98" spans="1:26" ht="12.75">
      <c r="A98" s="75" t="s">
        <v>1929</v>
      </c>
      <c r="B98" s="277">
        <v>5.45</v>
      </c>
      <c r="C98" s="340">
        <v>34.4</v>
      </c>
      <c r="D98" s="340">
        <v>561.84</v>
      </c>
      <c r="E98" s="340">
        <v>1584.63</v>
      </c>
      <c r="F98" s="341">
        <v>2340</v>
      </c>
      <c r="G98" s="341">
        <v>2395</v>
      </c>
      <c r="H98" s="341">
        <v>2832</v>
      </c>
      <c r="I98" s="340">
        <v>7.56</v>
      </c>
      <c r="J98" s="340">
        <v>6.72</v>
      </c>
      <c r="K98" s="340">
        <v>6.11</v>
      </c>
      <c r="L98" s="340">
        <v>8.34</v>
      </c>
      <c r="M98" s="340">
        <v>11.99</v>
      </c>
      <c r="N98" s="340">
        <v>12.52</v>
      </c>
      <c r="O98" s="340">
        <v>11.2</v>
      </c>
      <c r="P98" s="340">
        <v>12.77</v>
      </c>
      <c r="Q98" s="340">
        <v>16.13</v>
      </c>
      <c r="R98" s="340">
        <v>17.88</v>
      </c>
      <c r="S98" s="340">
        <v>16.5</v>
      </c>
      <c r="T98" s="342">
        <v>17.86</v>
      </c>
      <c r="U98" s="118">
        <v>27.41</v>
      </c>
      <c r="V98" s="343">
        <v>16.03</v>
      </c>
      <c r="W98" s="342">
        <v>16.7</v>
      </c>
      <c r="X98" s="342">
        <v>21.36</v>
      </c>
      <c r="Y98" s="342">
        <v>26.47</v>
      </c>
      <c r="Z98" s="342">
        <v>24.64</v>
      </c>
    </row>
    <row r="99" spans="1:26" ht="12.75">
      <c r="A99" s="75" t="s">
        <v>1930</v>
      </c>
      <c r="B99" s="277">
        <v>7</v>
      </c>
      <c r="C99" s="340">
        <v>105.6</v>
      </c>
      <c r="D99" s="340">
        <v>941.21</v>
      </c>
      <c r="E99" s="340">
        <v>3122.06</v>
      </c>
      <c r="F99" s="341">
        <v>6038</v>
      </c>
      <c r="G99" s="341">
        <v>6601</v>
      </c>
      <c r="H99" s="341">
        <v>6985</v>
      </c>
      <c r="I99" s="340">
        <v>16.61</v>
      </c>
      <c r="J99" s="340">
        <v>23.28</v>
      </c>
      <c r="K99" s="340">
        <v>22.02</v>
      </c>
      <c r="L99" s="340">
        <v>27.59</v>
      </c>
      <c r="M99" s="340">
        <v>31.48</v>
      </c>
      <c r="N99" s="340">
        <v>31.72</v>
      </c>
      <c r="O99" s="340">
        <v>34.09</v>
      </c>
      <c r="P99" s="340">
        <v>36.87</v>
      </c>
      <c r="Q99" s="340">
        <v>44.09</v>
      </c>
      <c r="R99" s="340">
        <v>48.62</v>
      </c>
      <c r="S99" s="340">
        <v>56.33</v>
      </c>
      <c r="T99" s="342">
        <v>53.51</v>
      </c>
      <c r="U99" s="118">
        <v>62.37</v>
      </c>
      <c r="V99" s="343">
        <v>63.59</v>
      </c>
      <c r="W99" s="342">
        <v>62.54</v>
      </c>
      <c r="X99" s="342">
        <v>63.26</v>
      </c>
      <c r="Y99" s="342">
        <v>76.7</v>
      </c>
      <c r="Z99" s="342">
        <v>87.43</v>
      </c>
    </row>
    <row r="100" spans="1:26" ht="13.5" customHeight="1">
      <c r="A100" s="75" t="s">
        <v>1931</v>
      </c>
      <c r="B100" s="277">
        <v>22.61</v>
      </c>
      <c r="C100" s="340">
        <v>499.6</v>
      </c>
      <c r="D100" s="340">
        <v>4277.85</v>
      </c>
      <c r="E100" s="340">
        <v>8466.72</v>
      </c>
      <c r="F100" s="341">
        <v>20230</v>
      </c>
      <c r="G100" s="341">
        <v>35365</v>
      </c>
      <c r="H100" s="341">
        <v>38113</v>
      </c>
      <c r="I100" s="340">
        <v>46.97</v>
      </c>
      <c r="J100" s="340">
        <v>64.84</v>
      </c>
      <c r="K100" s="340">
        <v>84.05</v>
      </c>
      <c r="L100" s="340">
        <v>94.76</v>
      </c>
      <c r="M100" s="340">
        <v>102.54</v>
      </c>
      <c r="N100" s="340">
        <v>116.45</v>
      </c>
      <c r="O100" s="340">
        <v>134.94</v>
      </c>
      <c r="P100" s="340">
        <v>148.89</v>
      </c>
      <c r="Q100" s="340">
        <v>166.04</v>
      </c>
      <c r="R100" s="340">
        <v>181.66</v>
      </c>
      <c r="S100" s="340">
        <v>203.02</v>
      </c>
      <c r="T100" s="342">
        <v>213.84</v>
      </c>
      <c r="U100" s="118">
        <v>230.22</v>
      </c>
      <c r="V100" s="343">
        <v>256.21</v>
      </c>
      <c r="W100" s="342">
        <v>315.45</v>
      </c>
      <c r="X100" s="342">
        <v>406.51</v>
      </c>
      <c r="Y100" s="342">
        <v>547.02</v>
      </c>
      <c r="Z100" s="342">
        <v>559.21</v>
      </c>
    </row>
    <row r="101" spans="1:26" ht="28.5">
      <c r="A101" s="21" t="s">
        <v>1932</v>
      </c>
      <c r="B101" s="277">
        <v>70</v>
      </c>
      <c r="C101" s="340">
        <v>1425.6</v>
      </c>
      <c r="D101" s="340">
        <v>7912.29</v>
      </c>
      <c r="E101" s="340">
        <v>15686.88</v>
      </c>
      <c r="F101" s="341">
        <v>37590</v>
      </c>
      <c r="G101" s="341">
        <v>58029</v>
      </c>
      <c r="H101" s="341">
        <v>82868</v>
      </c>
      <c r="I101" s="340">
        <v>160.34</v>
      </c>
      <c r="J101" s="340">
        <v>248.33</v>
      </c>
      <c r="K101" s="340">
        <v>308.51</v>
      </c>
      <c r="L101" s="340">
        <v>368.08</v>
      </c>
      <c r="M101" s="340">
        <v>427.68</v>
      </c>
      <c r="N101" s="340">
        <v>471.65</v>
      </c>
      <c r="O101" s="340">
        <v>512.78</v>
      </c>
      <c r="P101" s="340">
        <v>557.9</v>
      </c>
      <c r="Q101" s="340">
        <v>647.21</v>
      </c>
      <c r="R101" s="340">
        <v>700.06</v>
      </c>
      <c r="S101" s="340">
        <v>761.58</v>
      </c>
      <c r="T101" s="342">
        <v>803.14</v>
      </c>
      <c r="U101" s="118">
        <v>817.02</v>
      </c>
      <c r="V101" s="343">
        <v>868.8</v>
      </c>
      <c r="W101" s="342">
        <v>920.54</v>
      </c>
      <c r="X101" s="342">
        <v>1012.29</v>
      </c>
      <c r="Y101" s="342">
        <v>1139.95</v>
      </c>
      <c r="Z101" s="342">
        <v>1261.25</v>
      </c>
    </row>
    <row r="102" spans="1:26" ht="15.75" customHeight="1">
      <c r="A102" s="75" t="s">
        <v>1933</v>
      </c>
      <c r="B102" s="277">
        <v>27.92</v>
      </c>
      <c r="C102" s="340">
        <v>1155</v>
      </c>
      <c r="D102" s="340">
        <v>5801.9</v>
      </c>
      <c r="E102" s="340">
        <v>11785.53</v>
      </c>
      <c r="F102" s="341">
        <v>22937</v>
      </c>
      <c r="G102" s="341">
        <v>29628</v>
      </c>
      <c r="H102" s="341">
        <v>32014</v>
      </c>
      <c r="I102" s="340">
        <v>60.39</v>
      </c>
      <c r="J102" s="340">
        <v>84.52</v>
      </c>
      <c r="K102" s="340">
        <v>93.38</v>
      </c>
      <c r="L102" s="340">
        <v>105.28</v>
      </c>
      <c r="M102" s="340">
        <v>109.49</v>
      </c>
      <c r="N102" s="340">
        <v>113.13</v>
      </c>
      <c r="O102" s="340">
        <v>118.16</v>
      </c>
      <c r="P102" s="340">
        <v>124.39</v>
      </c>
      <c r="Q102" s="340">
        <v>135.76</v>
      </c>
      <c r="R102" s="340">
        <v>145.98</v>
      </c>
      <c r="S102" s="340">
        <v>160.87</v>
      </c>
      <c r="T102" s="342">
        <v>173.29</v>
      </c>
      <c r="U102" s="118">
        <v>183.93</v>
      </c>
      <c r="V102" s="343">
        <v>201.74</v>
      </c>
      <c r="W102" s="342">
        <v>221.88</v>
      </c>
      <c r="X102" s="342">
        <v>235.28</v>
      </c>
      <c r="Y102" s="342">
        <v>253.64</v>
      </c>
      <c r="Z102" s="342">
        <v>283.72</v>
      </c>
    </row>
    <row r="103" spans="1:26" ht="12.75">
      <c r="A103" s="75" t="s">
        <v>1934</v>
      </c>
      <c r="B103" s="277">
        <v>1.58</v>
      </c>
      <c r="C103" s="340">
        <v>62.74</v>
      </c>
      <c r="D103" s="340">
        <v>599.64</v>
      </c>
      <c r="E103" s="340">
        <v>1887.22</v>
      </c>
      <c r="F103" s="341">
        <v>5154</v>
      </c>
      <c r="G103" s="341">
        <v>6972</v>
      </c>
      <c r="H103" s="341">
        <v>7963</v>
      </c>
      <c r="I103" s="340">
        <v>10.56</v>
      </c>
      <c r="J103" s="340">
        <v>16.01</v>
      </c>
      <c r="K103" s="340">
        <v>20.06</v>
      </c>
      <c r="L103" s="340">
        <v>22.91</v>
      </c>
      <c r="M103" s="340">
        <v>25.5</v>
      </c>
      <c r="N103" s="340">
        <v>27.05</v>
      </c>
      <c r="O103" s="340">
        <v>28.79</v>
      </c>
      <c r="P103" s="340">
        <v>31</v>
      </c>
      <c r="Q103" s="340">
        <v>33.12</v>
      </c>
      <c r="R103" s="340">
        <v>36.26</v>
      </c>
      <c r="S103" s="340">
        <v>42.25</v>
      </c>
      <c r="T103" s="342">
        <v>47.14</v>
      </c>
      <c r="U103" s="118">
        <v>56.14</v>
      </c>
      <c r="V103" s="343">
        <v>62.13</v>
      </c>
      <c r="W103" s="342">
        <v>69</v>
      </c>
      <c r="X103" s="342">
        <v>77.18</v>
      </c>
      <c r="Y103" s="342">
        <v>87.37</v>
      </c>
      <c r="Z103" s="342">
        <v>98.36</v>
      </c>
    </row>
    <row r="104" spans="1:24" ht="51" customHeight="1">
      <c r="A104" s="17" t="s">
        <v>1935</v>
      </c>
      <c r="X104" s="48"/>
    </row>
    <row r="105" spans="1:26" ht="30" customHeight="1">
      <c r="A105" s="75" t="s">
        <v>1936</v>
      </c>
      <c r="B105" s="277">
        <v>545.96</v>
      </c>
      <c r="C105" s="342">
        <v>8500</v>
      </c>
      <c r="D105" s="342">
        <v>44333.78</v>
      </c>
      <c r="E105" s="342">
        <v>109259.43</v>
      </c>
      <c r="F105" s="182">
        <v>283799</v>
      </c>
      <c r="G105" s="182">
        <v>362629</v>
      </c>
      <c r="H105" s="182">
        <v>400103</v>
      </c>
      <c r="I105" s="342">
        <v>610.65</v>
      </c>
      <c r="J105" s="342">
        <v>1011.43</v>
      </c>
      <c r="K105" s="342">
        <v>1368.59</v>
      </c>
      <c r="L105" s="342">
        <v>1632.26</v>
      </c>
      <c r="M105" s="342">
        <v>1829.52</v>
      </c>
      <c r="N105" s="342">
        <v>1960.04</v>
      </c>
      <c r="O105" s="342">
        <v>2172.11</v>
      </c>
      <c r="P105" s="342">
        <v>2435.26</v>
      </c>
      <c r="Q105" s="342">
        <v>2701.32</v>
      </c>
      <c r="R105" s="342">
        <v>3053.52</v>
      </c>
      <c r="S105" s="342">
        <v>3400.8</v>
      </c>
      <c r="T105" s="342">
        <v>3918.92</v>
      </c>
      <c r="U105" s="342">
        <v>4298.34</v>
      </c>
      <c r="V105" s="343">
        <v>4788.25</v>
      </c>
      <c r="W105" s="342">
        <v>4941.49</v>
      </c>
      <c r="X105" s="342">
        <v>5181.32</v>
      </c>
      <c r="Y105" s="342">
        <v>6004.43</v>
      </c>
      <c r="Z105" s="342">
        <v>6759.14</v>
      </c>
    </row>
    <row r="106" spans="1:26" ht="25.5">
      <c r="A106" s="75" t="s">
        <v>1937</v>
      </c>
      <c r="B106" s="277">
        <v>632.8</v>
      </c>
      <c r="C106" s="342">
        <v>6582.9</v>
      </c>
      <c r="D106" s="342">
        <v>49764.06</v>
      </c>
      <c r="E106" s="342">
        <v>136307.6</v>
      </c>
      <c r="F106" s="182">
        <v>403808</v>
      </c>
      <c r="G106" s="182">
        <v>527424</v>
      </c>
      <c r="H106" s="182">
        <v>601076</v>
      </c>
      <c r="I106" s="342">
        <v>891.19</v>
      </c>
      <c r="J106" s="342">
        <v>1411.26</v>
      </c>
      <c r="K106" s="342">
        <v>1824.78</v>
      </c>
      <c r="L106" s="342">
        <v>2245.35</v>
      </c>
      <c r="M106" s="342">
        <v>2565.41</v>
      </c>
      <c r="N106" s="342">
        <v>2708.21</v>
      </c>
      <c r="O106" s="342">
        <v>2939.32</v>
      </c>
      <c r="P106" s="342">
        <v>3281.77</v>
      </c>
      <c r="Q106" s="342">
        <v>3605.84</v>
      </c>
      <c r="R106" s="342">
        <v>3998.79</v>
      </c>
      <c r="S106" s="342">
        <v>4405.86</v>
      </c>
      <c r="T106" s="342">
        <v>4849</v>
      </c>
      <c r="U106" s="342">
        <v>5143.97</v>
      </c>
      <c r="V106" s="343">
        <v>5642.05</v>
      </c>
      <c r="W106" s="342">
        <v>5923.32</v>
      </c>
      <c r="X106" s="342">
        <v>6319.67</v>
      </c>
      <c r="Y106" s="342">
        <v>6772.7</v>
      </c>
      <c r="Z106" s="342">
        <v>7837.68</v>
      </c>
    </row>
    <row r="107" spans="1:26" ht="12.75">
      <c r="A107" s="21" t="s">
        <v>1938</v>
      </c>
      <c r="B107" s="277">
        <v>46.22</v>
      </c>
      <c r="C107" s="342">
        <v>804.7</v>
      </c>
      <c r="D107" s="342">
        <v>7296.04</v>
      </c>
      <c r="E107" s="342">
        <v>19615.55</v>
      </c>
      <c r="F107" s="182">
        <v>42662</v>
      </c>
      <c r="G107" s="182">
        <v>51231</v>
      </c>
      <c r="H107" s="182">
        <v>58537</v>
      </c>
      <c r="I107" s="342">
        <v>96.96</v>
      </c>
      <c r="J107" s="342">
        <v>170.59</v>
      </c>
      <c r="K107" s="342">
        <v>226.76</v>
      </c>
      <c r="L107" s="342">
        <v>270.48</v>
      </c>
      <c r="M107" s="342">
        <v>312.44</v>
      </c>
      <c r="N107" s="342">
        <v>329.37</v>
      </c>
      <c r="O107" s="342">
        <v>357.33</v>
      </c>
      <c r="P107" s="342">
        <v>392.86</v>
      </c>
      <c r="Q107" s="342">
        <v>430.04</v>
      </c>
      <c r="R107" s="342">
        <v>471.63</v>
      </c>
      <c r="S107" s="342">
        <v>528.43</v>
      </c>
      <c r="T107" s="342">
        <v>618.29</v>
      </c>
      <c r="U107" s="342">
        <v>674.8</v>
      </c>
      <c r="V107" s="343">
        <v>741.48</v>
      </c>
      <c r="W107" s="342">
        <v>818.21</v>
      </c>
      <c r="X107" s="342">
        <v>868.39</v>
      </c>
      <c r="Y107" s="342">
        <v>942.07</v>
      </c>
      <c r="Z107" s="342">
        <v>1116.85</v>
      </c>
    </row>
    <row r="108" spans="1:26" ht="15.75">
      <c r="A108" s="75" t="s">
        <v>1939</v>
      </c>
      <c r="B108" s="277">
        <v>268.16</v>
      </c>
      <c r="C108" s="342">
        <v>4557.2</v>
      </c>
      <c r="D108" s="342">
        <v>24371.24</v>
      </c>
      <c r="E108" s="342">
        <v>51036.39</v>
      </c>
      <c r="F108" s="182">
        <v>102497</v>
      </c>
      <c r="G108" s="182">
        <v>127197</v>
      </c>
      <c r="H108" s="182">
        <v>137783</v>
      </c>
      <c r="I108" s="342">
        <v>236.17</v>
      </c>
      <c r="J108" s="342">
        <v>368.3</v>
      </c>
      <c r="K108" s="342">
        <v>448.48</v>
      </c>
      <c r="L108" s="342">
        <v>543.59</v>
      </c>
      <c r="M108" s="342">
        <v>641.56</v>
      </c>
      <c r="N108" s="342">
        <v>686.54</v>
      </c>
      <c r="O108" s="342">
        <v>753.57</v>
      </c>
      <c r="P108" s="342">
        <v>855.39</v>
      </c>
      <c r="Q108" s="342">
        <v>941.36</v>
      </c>
      <c r="R108" s="342">
        <v>1022.86</v>
      </c>
      <c r="S108" s="342">
        <v>1129.86</v>
      </c>
      <c r="T108" s="342">
        <v>1267.62</v>
      </c>
      <c r="U108" s="342">
        <v>1373.95</v>
      </c>
      <c r="V108" s="343">
        <v>1493.41</v>
      </c>
      <c r="W108" s="342">
        <v>1559.68</v>
      </c>
      <c r="X108" s="342">
        <v>1630.21</v>
      </c>
      <c r="Y108" s="342">
        <v>1722.5</v>
      </c>
      <c r="Z108" s="342">
        <v>1885.11</v>
      </c>
    </row>
    <row r="109" spans="1:26" ht="24.75" customHeight="1">
      <c r="A109" s="21" t="s">
        <v>1940</v>
      </c>
      <c r="B109" s="277">
        <v>5.39</v>
      </c>
      <c r="C109" s="342">
        <v>67.3</v>
      </c>
      <c r="D109" s="342">
        <v>819.52</v>
      </c>
      <c r="E109" s="342">
        <v>2344.15</v>
      </c>
      <c r="F109" s="182">
        <v>5548</v>
      </c>
      <c r="G109" s="182">
        <v>6553</v>
      </c>
      <c r="H109" s="182">
        <v>7278</v>
      </c>
      <c r="I109" s="342">
        <v>10.88</v>
      </c>
      <c r="J109" s="342">
        <v>16.85</v>
      </c>
      <c r="K109" s="342">
        <v>20.24</v>
      </c>
      <c r="L109" s="342">
        <v>23.72</v>
      </c>
      <c r="M109" s="342">
        <v>26.54</v>
      </c>
      <c r="N109" s="342">
        <v>28.12</v>
      </c>
      <c r="O109" s="342">
        <v>30.83</v>
      </c>
      <c r="P109" s="342">
        <v>33.99</v>
      </c>
      <c r="Q109" s="342">
        <v>36.7</v>
      </c>
      <c r="R109" s="342">
        <v>40.01</v>
      </c>
      <c r="S109" s="342">
        <v>43.4</v>
      </c>
      <c r="T109" s="342">
        <v>48.98</v>
      </c>
      <c r="U109" s="342">
        <v>52.04</v>
      </c>
      <c r="V109" s="343">
        <v>54.96</v>
      </c>
      <c r="W109" s="342">
        <v>57.94</v>
      </c>
      <c r="X109" s="342">
        <v>60.92</v>
      </c>
      <c r="Y109" s="342">
        <v>63.94</v>
      </c>
      <c r="Z109" s="342">
        <v>72.28</v>
      </c>
    </row>
    <row r="110" spans="1:26" ht="15.75">
      <c r="A110" s="75" t="s">
        <v>1941</v>
      </c>
      <c r="B110" s="277">
        <v>8.65</v>
      </c>
      <c r="C110" s="103">
        <v>150.7</v>
      </c>
      <c r="D110" s="103">
        <v>1069.9</v>
      </c>
      <c r="E110" s="103">
        <v>3973.16</v>
      </c>
      <c r="F110" s="92">
        <v>9703</v>
      </c>
      <c r="G110" s="80">
        <v>11525</v>
      </c>
      <c r="H110" s="80">
        <v>9700</v>
      </c>
      <c r="I110" s="342">
        <v>19.6</v>
      </c>
      <c r="J110" s="80">
        <v>28.78</v>
      </c>
      <c r="K110" s="80">
        <v>32.52</v>
      </c>
      <c r="L110" s="80">
        <v>35.37</v>
      </c>
      <c r="M110" s="80">
        <v>38.29</v>
      </c>
      <c r="N110" s="80">
        <v>40.28</v>
      </c>
      <c r="O110" s="80">
        <v>45.88</v>
      </c>
      <c r="P110" s="80">
        <v>51.25</v>
      </c>
      <c r="Q110" s="80">
        <v>56.58</v>
      </c>
      <c r="R110" s="80">
        <v>63.85</v>
      </c>
      <c r="S110" s="80">
        <v>72.66</v>
      </c>
      <c r="T110" s="342">
        <v>89.66</v>
      </c>
      <c r="U110" s="342">
        <v>98.62</v>
      </c>
      <c r="V110" s="343">
        <v>107.45</v>
      </c>
      <c r="W110" s="342">
        <v>118.01</v>
      </c>
      <c r="X110" s="342">
        <v>124.03</v>
      </c>
      <c r="Y110" s="342">
        <v>133.39</v>
      </c>
      <c r="Z110" s="342">
        <v>154.82</v>
      </c>
    </row>
    <row r="111" spans="1:26" ht="15" customHeight="1">
      <c r="A111" s="21" t="s">
        <v>1942</v>
      </c>
      <c r="B111" s="277">
        <v>88.39</v>
      </c>
      <c r="C111" s="342">
        <v>4876.1</v>
      </c>
      <c r="D111" s="342">
        <v>32604.23</v>
      </c>
      <c r="E111" s="342">
        <v>74991.63</v>
      </c>
      <c r="F111" s="182">
        <v>181706</v>
      </c>
      <c r="G111" s="182">
        <v>222348</v>
      </c>
      <c r="H111" s="182">
        <v>260471</v>
      </c>
      <c r="I111" s="342">
        <v>434.61</v>
      </c>
      <c r="J111" s="342">
        <v>704.73</v>
      </c>
      <c r="K111" s="342">
        <v>914.62</v>
      </c>
      <c r="L111" s="342">
        <v>1093.47</v>
      </c>
      <c r="M111" s="342">
        <v>1237.1</v>
      </c>
      <c r="N111" s="342">
        <v>1316.11</v>
      </c>
      <c r="O111" s="342">
        <v>1428.56</v>
      </c>
      <c r="P111" s="342">
        <v>1559.48</v>
      </c>
      <c r="Q111" s="342">
        <v>1679.72</v>
      </c>
      <c r="R111" s="342">
        <v>1807.08</v>
      </c>
      <c r="S111" s="342">
        <v>1934.76</v>
      </c>
      <c r="T111" s="342">
        <v>2125.36</v>
      </c>
      <c r="U111" s="342">
        <v>2250.88</v>
      </c>
      <c r="V111" s="343">
        <v>2376.43</v>
      </c>
      <c r="W111" s="342">
        <v>2507.68</v>
      </c>
      <c r="X111" s="342">
        <v>2643.3</v>
      </c>
      <c r="Y111" s="342">
        <v>2818.99</v>
      </c>
      <c r="Z111" s="342">
        <v>3344.92</v>
      </c>
    </row>
    <row r="112" spans="1:26" ht="25.5">
      <c r="A112" s="75" t="s">
        <v>1943</v>
      </c>
      <c r="B112" s="277">
        <v>412.21</v>
      </c>
      <c r="C112" s="342">
        <v>10829.2</v>
      </c>
      <c r="D112" s="342">
        <v>86742.29</v>
      </c>
      <c r="E112" s="342">
        <v>181283.56</v>
      </c>
      <c r="F112" s="182">
        <v>352061</v>
      </c>
      <c r="G112" s="182">
        <v>387473</v>
      </c>
      <c r="H112" s="182">
        <v>445391</v>
      </c>
      <c r="I112" s="342">
        <v>1021.72</v>
      </c>
      <c r="J112" s="342">
        <v>1486.86</v>
      </c>
      <c r="K112" s="342">
        <v>1838.87</v>
      </c>
      <c r="L112" s="342">
        <v>2098.8</v>
      </c>
      <c r="M112" s="342">
        <v>2274.84</v>
      </c>
      <c r="N112" s="342">
        <v>2338.61</v>
      </c>
      <c r="O112" s="342">
        <v>2490.72</v>
      </c>
      <c r="P112" s="342">
        <v>2685.49</v>
      </c>
      <c r="Q112" s="342">
        <v>2931.9</v>
      </c>
      <c r="R112" s="342">
        <v>3195.31</v>
      </c>
      <c r="S112" s="342">
        <v>3502.05</v>
      </c>
      <c r="T112" s="342">
        <v>3809.53</v>
      </c>
      <c r="U112" s="342">
        <v>4091.76</v>
      </c>
      <c r="V112" s="343">
        <v>4386.52</v>
      </c>
      <c r="W112" s="342">
        <v>4646.59</v>
      </c>
      <c r="X112" s="342">
        <v>4922.32</v>
      </c>
      <c r="Y112" s="342">
        <v>5327.88</v>
      </c>
      <c r="Z112" s="342">
        <v>6272.06</v>
      </c>
    </row>
    <row r="113" spans="1:26" ht="25.5">
      <c r="A113" s="75" t="s">
        <v>1944</v>
      </c>
      <c r="B113" s="277">
        <v>187.92</v>
      </c>
      <c r="C113" s="342">
        <v>5000</v>
      </c>
      <c r="D113" s="342">
        <v>24437.23</v>
      </c>
      <c r="E113" s="342">
        <v>52195.64</v>
      </c>
      <c r="F113" s="182">
        <v>119280</v>
      </c>
      <c r="G113" s="182">
        <v>149050</v>
      </c>
      <c r="H113" s="182">
        <v>252229</v>
      </c>
      <c r="I113" s="342">
        <v>468.51</v>
      </c>
      <c r="J113" s="342">
        <v>804.51</v>
      </c>
      <c r="K113" s="342">
        <v>1040.89</v>
      </c>
      <c r="L113" s="342">
        <v>1246.97</v>
      </c>
      <c r="M113" s="342">
        <v>1438.51</v>
      </c>
      <c r="N113" s="342">
        <v>1488.77</v>
      </c>
      <c r="O113" s="342">
        <v>1602.77</v>
      </c>
      <c r="P113" s="342">
        <v>1700.81</v>
      </c>
      <c r="Q113" s="342">
        <v>1788.36</v>
      </c>
      <c r="R113" s="342">
        <v>1927.82</v>
      </c>
      <c r="S113" s="342">
        <v>2089.2</v>
      </c>
      <c r="T113" s="342">
        <v>2340.73</v>
      </c>
      <c r="U113" s="342">
        <v>2483.88</v>
      </c>
      <c r="V113" s="343">
        <v>2645.83</v>
      </c>
      <c r="W113" s="342">
        <v>2792.61</v>
      </c>
      <c r="X113" s="342">
        <v>2939.16</v>
      </c>
      <c r="Y113" s="342">
        <v>3092.5</v>
      </c>
      <c r="Z113" s="342">
        <v>3600.24</v>
      </c>
    </row>
    <row r="114" spans="1:26" ht="12.75">
      <c r="A114" s="75" t="s">
        <v>1945</v>
      </c>
      <c r="B114" s="277">
        <v>1.73</v>
      </c>
      <c r="C114" s="342">
        <v>22.6</v>
      </c>
      <c r="D114" s="342">
        <v>217.43</v>
      </c>
      <c r="E114" s="342">
        <v>802.1</v>
      </c>
      <c r="F114" s="182">
        <v>2221</v>
      </c>
      <c r="G114" s="182">
        <v>2436</v>
      </c>
      <c r="H114" s="182">
        <v>2594</v>
      </c>
      <c r="I114" s="342">
        <v>5.86</v>
      </c>
      <c r="J114" s="342">
        <v>8.19</v>
      </c>
      <c r="K114" s="342">
        <v>8.23</v>
      </c>
      <c r="L114" s="342">
        <v>8.44</v>
      </c>
      <c r="M114" s="342">
        <v>9.06</v>
      </c>
      <c r="N114" s="342">
        <v>8.73</v>
      </c>
      <c r="O114" s="342">
        <v>9.06</v>
      </c>
      <c r="P114" s="342">
        <v>9.52</v>
      </c>
      <c r="Q114" s="342">
        <v>10.02</v>
      </c>
      <c r="R114" s="342">
        <v>11.23</v>
      </c>
      <c r="S114" s="342">
        <v>13.85</v>
      </c>
      <c r="T114" s="342">
        <v>16.36</v>
      </c>
      <c r="U114" s="342">
        <v>17.03</v>
      </c>
      <c r="V114" s="343">
        <v>18.32</v>
      </c>
      <c r="W114" s="342">
        <v>19.44</v>
      </c>
      <c r="X114" s="342">
        <v>20.69</v>
      </c>
      <c r="Y114" s="342">
        <v>22.47</v>
      </c>
      <c r="Z114" s="342">
        <v>27.61</v>
      </c>
    </row>
    <row r="115" spans="1:26" ht="12.75">
      <c r="A115" s="75" t="s">
        <v>1946</v>
      </c>
      <c r="B115" s="277">
        <v>7.78</v>
      </c>
      <c r="C115" s="342">
        <v>111.3</v>
      </c>
      <c r="D115" s="342">
        <v>650.2</v>
      </c>
      <c r="E115" s="342">
        <v>2772.05</v>
      </c>
      <c r="F115" s="182">
        <v>8858</v>
      </c>
      <c r="G115" s="182">
        <v>10451</v>
      </c>
      <c r="H115" s="182">
        <v>11860</v>
      </c>
      <c r="I115" s="342">
        <v>26.1</v>
      </c>
      <c r="J115" s="342">
        <v>35.91</v>
      </c>
      <c r="K115" s="342">
        <v>38.67</v>
      </c>
      <c r="L115" s="342">
        <v>42.65</v>
      </c>
      <c r="M115" s="342">
        <v>45.86</v>
      </c>
      <c r="N115" s="342">
        <v>43.59</v>
      </c>
      <c r="O115" s="342">
        <v>48.08</v>
      </c>
      <c r="P115" s="342">
        <v>53.01</v>
      </c>
      <c r="Q115" s="342">
        <v>56.67</v>
      </c>
      <c r="R115" s="342">
        <v>60.92</v>
      </c>
      <c r="S115" s="342">
        <v>67.57</v>
      </c>
      <c r="T115" s="342">
        <v>79.36</v>
      </c>
      <c r="U115" s="342">
        <v>82.17</v>
      </c>
      <c r="V115" s="343">
        <v>87.84</v>
      </c>
      <c r="W115" s="342">
        <v>94.15</v>
      </c>
      <c r="X115" s="342">
        <v>96.36</v>
      </c>
      <c r="Y115" s="342">
        <v>104.73</v>
      </c>
      <c r="Z115" s="342">
        <v>125.66</v>
      </c>
    </row>
    <row r="116" spans="1:26" ht="12.75">
      <c r="A116" s="75" t="s">
        <v>1947</v>
      </c>
      <c r="B116" s="277">
        <v>2.76</v>
      </c>
      <c r="C116" s="342">
        <v>84.5</v>
      </c>
      <c r="D116" s="342">
        <v>299.35</v>
      </c>
      <c r="E116" s="342">
        <v>542.87</v>
      </c>
      <c r="F116" s="182">
        <v>1488</v>
      </c>
      <c r="G116" s="182">
        <v>1627</v>
      </c>
      <c r="H116" s="182">
        <v>1920</v>
      </c>
      <c r="I116" s="342">
        <v>5.18</v>
      </c>
      <c r="J116" s="342">
        <v>6.18</v>
      </c>
      <c r="K116" s="342">
        <v>6.48</v>
      </c>
      <c r="L116" s="342">
        <v>6.78</v>
      </c>
      <c r="M116" s="342">
        <v>7.15</v>
      </c>
      <c r="N116" s="342">
        <v>7.57</v>
      </c>
      <c r="O116" s="342">
        <v>7.95</v>
      </c>
      <c r="P116" s="342">
        <v>8.45</v>
      </c>
      <c r="Q116" s="342">
        <v>9.15</v>
      </c>
      <c r="R116" s="342">
        <v>10</v>
      </c>
      <c r="S116" s="342">
        <v>11.87</v>
      </c>
      <c r="T116" s="342">
        <v>14.5</v>
      </c>
      <c r="U116" s="342">
        <v>17.74</v>
      </c>
      <c r="V116" s="343">
        <v>22.13</v>
      </c>
      <c r="W116" s="342">
        <v>27.98</v>
      </c>
      <c r="X116" s="342">
        <v>37.39</v>
      </c>
      <c r="Y116" s="342">
        <v>48.69</v>
      </c>
      <c r="Z116" s="342">
        <v>63.13</v>
      </c>
    </row>
    <row r="117" spans="1:26" ht="25.5">
      <c r="A117" s="75" t="s">
        <v>1948</v>
      </c>
      <c r="B117" s="277">
        <v>757.34</v>
      </c>
      <c r="C117" s="342">
        <v>3889.1</v>
      </c>
      <c r="D117" s="342">
        <v>18597.71</v>
      </c>
      <c r="E117" s="342">
        <v>28626.45</v>
      </c>
      <c r="F117" s="182">
        <v>53019</v>
      </c>
      <c r="G117" s="182">
        <v>60340</v>
      </c>
      <c r="H117" s="182">
        <v>59292</v>
      </c>
      <c r="I117" s="342">
        <v>128.26</v>
      </c>
      <c r="J117" s="342">
        <v>184.56</v>
      </c>
      <c r="K117" s="342">
        <v>216.69</v>
      </c>
      <c r="L117" s="342">
        <v>247.95</v>
      </c>
      <c r="M117" s="342">
        <v>269.03</v>
      </c>
      <c r="N117" s="342">
        <v>274.71</v>
      </c>
      <c r="O117" s="342">
        <v>297.15</v>
      </c>
      <c r="P117" s="342">
        <v>317</v>
      </c>
      <c r="Q117" s="342">
        <v>351.18</v>
      </c>
      <c r="R117" s="342">
        <v>382.34</v>
      </c>
      <c r="S117" s="342">
        <v>431.41</v>
      </c>
      <c r="T117" s="342">
        <v>507.35</v>
      </c>
      <c r="U117" s="342">
        <v>569.46</v>
      </c>
      <c r="V117" s="343">
        <v>547.25</v>
      </c>
      <c r="W117" s="342">
        <v>602.46</v>
      </c>
      <c r="X117" s="342">
        <v>636.52</v>
      </c>
      <c r="Y117" s="342">
        <v>722.28</v>
      </c>
      <c r="Z117" s="342">
        <v>891.32</v>
      </c>
    </row>
    <row r="118" spans="1:26" ht="12.75">
      <c r="A118" s="75" t="s">
        <v>1949</v>
      </c>
      <c r="B118" s="277">
        <v>328.53</v>
      </c>
      <c r="C118" s="342">
        <v>9490.1</v>
      </c>
      <c r="D118" s="342">
        <v>50675.81</v>
      </c>
      <c r="E118" s="342">
        <v>130837.59</v>
      </c>
      <c r="F118" s="182">
        <v>396560</v>
      </c>
      <c r="G118" s="182">
        <v>558486</v>
      </c>
      <c r="H118" s="182">
        <v>674852</v>
      </c>
      <c r="I118" s="342">
        <v>1768.79</v>
      </c>
      <c r="J118" s="342">
        <v>2161.36</v>
      </c>
      <c r="K118" s="342">
        <v>2304.05</v>
      </c>
      <c r="L118" s="342">
        <v>2439.66</v>
      </c>
      <c r="M118" s="342">
        <v>2565.11</v>
      </c>
      <c r="N118" s="342">
        <v>2492.75</v>
      </c>
      <c r="O118" s="342">
        <v>2521.73</v>
      </c>
      <c r="P118" s="342">
        <v>2633.16</v>
      </c>
      <c r="Q118" s="342">
        <v>2768.99</v>
      </c>
      <c r="R118" s="342">
        <v>2854.43</v>
      </c>
      <c r="S118" s="342">
        <v>3085.34</v>
      </c>
      <c r="T118" s="342">
        <v>3556.75</v>
      </c>
      <c r="U118" s="342">
        <v>3586.8</v>
      </c>
      <c r="V118" s="343">
        <v>3801.8</v>
      </c>
      <c r="W118" s="342">
        <v>3978.07</v>
      </c>
      <c r="X118" s="342">
        <v>4069.52</v>
      </c>
      <c r="Y118" s="342">
        <v>5140.87</v>
      </c>
      <c r="Z118" s="342">
        <v>6189.7</v>
      </c>
    </row>
    <row r="119" spans="1:26" ht="12.75">
      <c r="A119" s="75" t="s">
        <v>1950</v>
      </c>
      <c r="B119" s="277">
        <v>378</v>
      </c>
      <c r="C119" s="342">
        <v>8593.5</v>
      </c>
      <c r="D119" s="342">
        <v>63986.81</v>
      </c>
      <c r="E119" s="342">
        <v>168862.01</v>
      </c>
      <c r="F119" s="182">
        <v>469798</v>
      </c>
      <c r="G119" s="182">
        <v>647535</v>
      </c>
      <c r="H119" s="182">
        <v>759546</v>
      </c>
      <c r="I119" s="342">
        <v>927.87</v>
      </c>
      <c r="J119" s="342">
        <v>1631.98</v>
      </c>
      <c r="K119" s="342">
        <v>2044.32</v>
      </c>
      <c r="L119" s="342">
        <v>2295.39</v>
      </c>
      <c r="M119" s="342">
        <v>2433.53</v>
      </c>
      <c r="N119" s="342">
        <v>2440.99</v>
      </c>
      <c r="O119" s="342">
        <v>2524.27</v>
      </c>
      <c r="P119" s="342">
        <v>2808.98</v>
      </c>
      <c r="Q119" s="342">
        <v>3129.57</v>
      </c>
      <c r="R119" s="342">
        <v>3380.09</v>
      </c>
      <c r="S119" s="342">
        <v>3777.47</v>
      </c>
      <c r="T119" s="342">
        <v>4739.9</v>
      </c>
      <c r="U119" s="342">
        <v>5211.11</v>
      </c>
      <c r="V119" s="343">
        <v>5723.32</v>
      </c>
      <c r="W119" s="342">
        <v>6212.41</v>
      </c>
      <c r="X119" s="342">
        <v>6516.04</v>
      </c>
      <c r="Y119" s="342">
        <v>7412.22</v>
      </c>
      <c r="Z119" s="342">
        <v>9516.18</v>
      </c>
    </row>
    <row r="120" spans="1:26" ht="12.75">
      <c r="A120" s="75" t="s">
        <v>1951</v>
      </c>
      <c r="B120" s="277">
        <v>2161</v>
      </c>
      <c r="C120" s="342">
        <v>75721.2</v>
      </c>
      <c r="D120" s="342">
        <v>401573.97</v>
      </c>
      <c r="E120" s="342">
        <v>998803.75</v>
      </c>
      <c r="F120" s="182">
        <v>1808916</v>
      </c>
      <c r="G120" s="182">
        <v>1990745</v>
      </c>
      <c r="H120" s="182">
        <v>2148881</v>
      </c>
      <c r="I120" s="342">
        <v>5622.84</v>
      </c>
      <c r="J120" s="342">
        <v>6148.16</v>
      </c>
      <c r="K120" s="342">
        <v>6656.92</v>
      </c>
      <c r="L120" s="342">
        <v>7811.84</v>
      </c>
      <c r="M120" s="342">
        <v>8166.64</v>
      </c>
      <c r="N120" s="342">
        <v>7914.32</v>
      </c>
      <c r="O120" s="342">
        <v>7728.89</v>
      </c>
      <c r="P120" s="342">
        <v>7601.63</v>
      </c>
      <c r="Q120" s="342">
        <v>7794.71</v>
      </c>
      <c r="R120" s="342">
        <v>7667.66</v>
      </c>
      <c r="S120" s="342">
        <v>8049.8</v>
      </c>
      <c r="T120" s="342">
        <v>10563.54</v>
      </c>
      <c r="U120" s="342">
        <v>11400.39</v>
      </c>
      <c r="V120" s="343">
        <v>13554.47</v>
      </c>
      <c r="W120" s="342">
        <v>14189.09</v>
      </c>
      <c r="X120" s="342">
        <v>15144.74</v>
      </c>
      <c r="Y120" s="342">
        <v>19047.78</v>
      </c>
      <c r="Z120" s="342">
        <v>22529.29</v>
      </c>
    </row>
    <row r="121" spans="1:26" ht="12.75">
      <c r="A121" s="75" t="s">
        <v>1952</v>
      </c>
      <c r="B121" s="90" t="s">
        <v>377</v>
      </c>
      <c r="C121" s="90" t="s">
        <v>1953</v>
      </c>
      <c r="D121" s="90" t="s">
        <v>1953</v>
      </c>
      <c r="E121" s="342">
        <v>31986.77</v>
      </c>
      <c r="F121" s="182">
        <v>99732</v>
      </c>
      <c r="G121" s="182">
        <v>118529</v>
      </c>
      <c r="H121" s="182">
        <v>126831</v>
      </c>
      <c r="I121" s="342">
        <v>139.32</v>
      </c>
      <c r="J121" s="342">
        <v>213.93</v>
      </c>
      <c r="K121" s="342">
        <v>269.5</v>
      </c>
      <c r="L121" s="342">
        <v>335.63</v>
      </c>
      <c r="M121" s="342">
        <v>398.32</v>
      </c>
      <c r="N121" s="342">
        <v>460.27</v>
      </c>
      <c r="O121" s="342">
        <v>508.15</v>
      </c>
      <c r="P121" s="342">
        <v>646.24</v>
      </c>
      <c r="Q121" s="342">
        <v>734.86</v>
      </c>
      <c r="R121" s="342">
        <v>913.71</v>
      </c>
      <c r="S121" s="342">
        <v>1142.04</v>
      </c>
      <c r="T121" s="342">
        <v>1144.83</v>
      </c>
      <c r="U121" s="342">
        <v>1154.66</v>
      </c>
      <c r="V121" s="343">
        <v>1232.19</v>
      </c>
      <c r="W121" s="342">
        <v>1289.04</v>
      </c>
      <c r="X121" s="342">
        <v>1368.75</v>
      </c>
      <c r="Y121" s="342">
        <v>1425.95</v>
      </c>
      <c r="Z121" s="342">
        <v>1494.21</v>
      </c>
    </row>
    <row r="122" spans="1:26" ht="12.75">
      <c r="A122" s="75" t="s">
        <v>1954</v>
      </c>
      <c r="B122" s="277">
        <v>224.25</v>
      </c>
      <c r="C122" s="342">
        <v>7491.1</v>
      </c>
      <c r="D122" s="342">
        <v>94244</v>
      </c>
      <c r="E122" s="342">
        <v>280547.25</v>
      </c>
      <c r="F122" s="182">
        <v>738304</v>
      </c>
      <c r="G122" s="182">
        <v>897599</v>
      </c>
      <c r="H122" s="182">
        <v>1004603</v>
      </c>
      <c r="I122" s="342">
        <v>1100.67</v>
      </c>
      <c r="J122" s="342">
        <v>1515.78</v>
      </c>
      <c r="K122" s="342">
        <v>2196.75</v>
      </c>
      <c r="L122" s="342">
        <v>2876.98</v>
      </c>
      <c r="M122" s="342">
        <v>3583.47</v>
      </c>
      <c r="N122" s="342">
        <v>3919.92</v>
      </c>
      <c r="O122" s="342">
        <v>4437.67</v>
      </c>
      <c r="P122" s="342">
        <v>4944.73</v>
      </c>
      <c r="Q122" s="342">
        <v>5998.6</v>
      </c>
      <c r="R122" s="342">
        <v>8292.2</v>
      </c>
      <c r="S122" s="342">
        <v>9853.44</v>
      </c>
      <c r="T122" s="342">
        <v>8910.11</v>
      </c>
      <c r="U122" s="342">
        <v>9050.07</v>
      </c>
      <c r="V122" s="343">
        <v>9646.75</v>
      </c>
      <c r="W122" s="342">
        <v>10796.17</v>
      </c>
      <c r="X122" s="342">
        <v>11627.9</v>
      </c>
      <c r="Y122" s="342">
        <v>12458.63</v>
      </c>
      <c r="Z122" s="342">
        <v>13157.38</v>
      </c>
    </row>
    <row r="123" spans="1:26" ht="12.75">
      <c r="A123" s="75" t="s">
        <v>1955</v>
      </c>
      <c r="B123" s="90" t="s">
        <v>377</v>
      </c>
      <c r="C123" s="90" t="s">
        <v>1953</v>
      </c>
      <c r="D123" s="90" t="s">
        <v>1953</v>
      </c>
      <c r="E123" s="342">
        <v>17314.14</v>
      </c>
      <c r="F123" s="182">
        <v>45899</v>
      </c>
      <c r="G123" s="182">
        <v>50153</v>
      </c>
      <c r="H123" s="182">
        <v>50943</v>
      </c>
      <c r="I123" s="342">
        <v>94.84</v>
      </c>
      <c r="J123" s="342">
        <v>121.82</v>
      </c>
      <c r="K123" s="342">
        <v>136.02</v>
      </c>
      <c r="L123" s="342">
        <v>147.03</v>
      </c>
      <c r="M123" s="342">
        <v>156.94</v>
      </c>
      <c r="N123" s="342">
        <v>164.09</v>
      </c>
      <c r="O123" s="342">
        <v>173.89</v>
      </c>
      <c r="P123" s="342">
        <v>188.47</v>
      </c>
      <c r="Q123" s="342">
        <v>198.66</v>
      </c>
      <c r="R123" s="342">
        <v>211.64</v>
      </c>
      <c r="S123" s="342">
        <v>242.56</v>
      </c>
      <c r="T123" s="342">
        <v>289.31</v>
      </c>
      <c r="U123" s="342">
        <v>299.74</v>
      </c>
      <c r="V123" s="343">
        <v>327.47</v>
      </c>
      <c r="W123" s="342">
        <v>350.36</v>
      </c>
      <c r="X123" s="342">
        <v>366.51</v>
      </c>
      <c r="Y123" s="342">
        <v>409.58</v>
      </c>
      <c r="Z123" s="342">
        <v>474.68</v>
      </c>
    </row>
    <row r="124" spans="1:26" ht="16.5" customHeight="1">
      <c r="A124" s="75" t="s">
        <v>1956</v>
      </c>
      <c r="B124" s="90" t="s">
        <v>377</v>
      </c>
      <c r="C124" s="90" t="s">
        <v>1953</v>
      </c>
      <c r="D124" s="90" t="s">
        <v>1953</v>
      </c>
      <c r="E124" s="342">
        <v>77646.27</v>
      </c>
      <c r="F124" s="182">
        <v>142340</v>
      </c>
      <c r="G124" s="182">
        <v>147568</v>
      </c>
      <c r="H124" s="182">
        <v>146804</v>
      </c>
      <c r="I124" s="342">
        <v>242.66</v>
      </c>
      <c r="J124" s="342">
        <v>348.28</v>
      </c>
      <c r="K124" s="342">
        <v>389.92</v>
      </c>
      <c r="L124" s="342">
        <v>417.61</v>
      </c>
      <c r="M124" s="342">
        <v>446.92</v>
      </c>
      <c r="N124" s="342">
        <v>484.73</v>
      </c>
      <c r="O124" s="342">
        <v>509.79</v>
      </c>
      <c r="P124" s="342">
        <v>545.42</v>
      </c>
      <c r="Q124" s="342">
        <v>663.28</v>
      </c>
      <c r="R124" s="342">
        <v>769.63</v>
      </c>
      <c r="S124" s="342">
        <v>965.29</v>
      </c>
      <c r="T124" s="342">
        <v>1262.5</v>
      </c>
      <c r="U124" s="342">
        <v>1483.66</v>
      </c>
      <c r="V124" s="343">
        <v>1914.56</v>
      </c>
      <c r="W124" s="342">
        <v>2120.64</v>
      </c>
      <c r="X124" s="342">
        <v>2210.85</v>
      </c>
      <c r="Y124" s="342">
        <v>2307.75</v>
      </c>
      <c r="Z124" s="342">
        <v>2890.42</v>
      </c>
    </row>
    <row r="125" spans="1:26" ht="28.5">
      <c r="A125" s="75" t="s">
        <v>1957</v>
      </c>
      <c r="B125" s="277">
        <v>0.51</v>
      </c>
      <c r="C125" s="103">
        <v>27.8</v>
      </c>
      <c r="D125" s="103">
        <v>175.59</v>
      </c>
      <c r="E125" s="103">
        <v>595.76</v>
      </c>
      <c r="F125" s="92">
        <v>1681</v>
      </c>
      <c r="G125" s="92">
        <v>1805</v>
      </c>
      <c r="H125" s="182">
        <v>1827</v>
      </c>
      <c r="I125" s="342">
        <v>1.96</v>
      </c>
      <c r="J125" s="342">
        <v>5.75</v>
      </c>
      <c r="K125" s="342">
        <v>7.35</v>
      </c>
      <c r="L125" s="342">
        <v>6.52</v>
      </c>
      <c r="M125" s="342">
        <v>7.58</v>
      </c>
      <c r="N125" s="342">
        <v>9.06</v>
      </c>
      <c r="O125" s="342">
        <v>12.46</v>
      </c>
      <c r="P125" s="342">
        <v>14.32</v>
      </c>
      <c r="Q125" s="342">
        <v>15.75</v>
      </c>
      <c r="R125" s="342">
        <v>17.01</v>
      </c>
      <c r="S125" s="342">
        <v>17.41</v>
      </c>
      <c r="T125" s="342">
        <v>19.16</v>
      </c>
      <c r="U125" s="342">
        <v>20.09</v>
      </c>
      <c r="V125" s="343">
        <v>24.65</v>
      </c>
      <c r="W125" s="342">
        <v>26.56</v>
      </c>
      <c r="X125" s="342">
        <v>27.91</v>
      </c>
      <c r="Y125" s="342">
        <v>30.41</v>
      </c>
      <c r="Z125" s="342">
        <v>32.23</v>
      </c>
    </row>
    <row r="126" spans="1:26" ht="12.75">
      <c r="A126" s="75" t="s">
        <v>1958</v>
      </c>
      <c r="B126" s="90"/>
      <c r="C126" s="90"/>
      <c r="D126" s="90"/>
      <c r="E126" s="90"/>
      <c r="F126" s="90"/>
      <c r="G126" s="90"/>
      <c r="H126" s="182">
        <v>2623</v>
      </c>
      <c r="I126" s="342">
        <v>3.63</v>
      </c>
      <c r="J126" s="342">
        <v>4.08</v>
      </c>
      <c r="K126" s="342">
        <v>5.42</v>
      </c>
      <c r="L126" s="342">
        <v>5.17</v>
      </c>
      <c r="M126" s="342">
        <v>5.45</v>
      </c>
      <c r="N126" s="342">
        <v>5.49</v>
      </c>
      <c r="O126" s="342">
        <v>7.63</v>
      </c>
      <c r="P126" s="342">
        <v>7.61</v>
      </c>
      <c r="Q126" s="342">
        <v>7.68</v>
      </c>
      <c r="R126" s="342">
        <v>7.52</v>
      </c>
      <c r="S126" s="342">
        <v>10.56</v>
      </c>
      <c r="T126" s="342">
        <v>9.4</v>
      </c>
      <c r="U126" s="342">
        <v>8.72</v>
      </c>
      <c r="V126" s="343">
        <v>9.04</v>
      </c>
      <c r="W126" s="342">
        <v>10.11</v>
      </c>
      <c r="X126" s="342">
        <v>10.45</v>
      </c>
      <c r="Y126" s="342">
        <v>11.23</v>
      </c>
      <c r="Z126" s="342">
        <v>15.31</v>
      </c>
    </row>
    <row r="127" spans="1:26" ht="24.75" customHeight="1">
      <c r="A127" s="75" t="s">
        <v>1959</v>
      </c>
      <c r="B127" s="90"/>
      <c r="C127" s="90"/>
      <c r="D127" s="90"/>
      <c r="E127" s="342">
        <v>549.84</v>
      </c>
      <c r="F127" s="182">
        <v>1037</v>
      </c>
      <c r="G127" s="182">
        <v>1209</v>
      </c>
      <c r="H127" s="182">
        <v>1204</v>
      </c>
      <c r="I127" s="342">
        <v>1.72</v>
      </c>
      <c r="J127" s="342">
        <v>2.55</v>
      </c>
      <c r="K127" s="342">
        <v>2.57</v>
      </c>
      <c r="L127" s="342">
        <v>2.35</v>
      </c>
      <c r="M127" s="342">
        <v>2.41</v>
      </c>
      <c r="N127" s="342">
        <v>2.5</v>
      </c>
      <c r="O127" s="342">
        <v>2.38</v>
      </c>
      <c r="P127" s="342">
        <v>2.82</v>
      </c>
      <c r="Q127" s="342">
        <v>2.96</v>
      </c>
      <c r="R127" s="342">
        <v>2.83</v>
      </c>
      <c r="S127" s="342">
        <v>3.51</v>
      </c>
      <c r="T127" s="342">
        <v>5.25</v>
      </c>
      <c r="U127" s="342">
        <v>5</v>
      </c>
      <c r="V127" s="343">
        <v>5.14</v>
      </c>
      <c r="W127" s="342">
        <v>5.94</v>
      </c>
      <c r="X127" s="342">
        <v>6.27</v>
      </c>
      <c r="Y127" s="342">
        <v>6.59</v>
      </c>
      <c r="Z127" s="342">
        <v>10.75</v>
      </c>
    </row>
    <row r="128" spans="1:26" ht="26.25" customHeight="1">
      <c r="A128" s="75" t="s">
        <v>1960</v>
      </c>
      <c r="B128" s="277">
        <v>0.5</v>
      </c>
      <c r="C128" s="342">
        <v>0.85</v>
      </c>
      <c r="D128" s="342">
        <v>112</v>
      </c>
      <c r="E128" s="342">
        <v>437.21</v>
      </c>
      <c r="F128" s="182">
        <v>864</v>
      </c>
      <c r="G128" s="182">
        <v>996</v>
      </c>
      <c r="H128" s="182">
        <v>991</v>
      </c>
      <c r="I128" s="342">
        <v>1.3</v>
      </c>
      <c r="J128" s="342">
        <v>1.62</v>
      </c>
      <c r="K128" s="342">
        <v>1.58</v>
      </c>
      <c r="L128" s="342">
        <v>1.47</v>
      </c>
      <c r="M128" s="342">
        <v>1.48</v>
      </c>
      <c r="N128" s="342">
        <v>1.56</v>
      </c>
      <c r="O128" s="342">
        <v>1.52</v>
      </c>
      <c r="P128" s="342">
        <v>1.81</v>
      </c>
      <c r="Q128" s="342">
        <v>2</v>
      </c>
      <c r="R128" s="342">
        <v>2.02</v>
      </c>
      <c r="S128" s="342">
        <v>2.51</v>
      </c>
      <c r="T128" s="342">
        <v>4.38</v>
      </c>
      <c r="U128" s="342">
        <v>4.54</v>
      </c>
      <c r="V128" s="343">
        <v>3.57</v>
      </c>
      <c r="W128" s="342">
        <v>3.55</v>
      </c>
      <c r="X128" s="342">
        <v>3.81</v>
      </c>
      <c r="Y128" s="342">
        <v>3.91</v>
      </c>
      <c r="Z128" s="342">
        <v>6.07</v>
      </c>
    </row>
    <row r="129" spans="1:25" ht="50.25" customHeight="1">
      <c r="A129" s="17" t="s">
        <v>1961</v>
      </c>
      <c r="D129" s="70"/>
      <c r="X129" s="48"/>
      <c r="Y129" s="48"/>
    </row>
    <row r="130" spans="1:26" ht="12.75" customHeight="1">
      <c r="A130" s="21" t="s">
        <v>1962</v>
      </c>
      <c r="B130" s="342">
        <v>4.75</v>
      </c>
      <c r="C130" s="342">
        <v>92.17</v>
      </c>
      <c r="D130" s="342">
        <v>1683</v>
      </c>
      <c r="E130" s="342">
        <v>5498.27</v>
      </c>
      <c r="F130" s="182">
        <v>11532</v>
      </c>
      <c r="G130" s="182">
        <v>15024</v>
      </c>
      <c r="H130" s="182">
        <v>17168</v>
      </c>
      <c r="I130" s="342">
        <v>21.15</v>
      </c>
      <c r="J130" s="342">
        <v>28.7</v>
      </c>
      <c r="K130" s="342">
        <v>36.42</v>
      </c>
      <c r="L130" s="342">
        <v>45.1</v>
      </c>
      <c r="M130" s="342">
        <v>56.28</v>
      </c>
      <c r="N130" s="342">
        <v>66.96</v>
      </c>
      <c r="O130" s="342">
        <v>79.6</v>
      </c>
      <c r="P130" s="342">
        <v>93.12</v>
      </c>
      <c r="Q130" s="342">
        <v>105.53</v>
      </c>
      <c r="R130" s="342">
        <v>121.67</v>
      </c>
      <c r="S130" s="342">
        <v>145.52</v>
      </c>
      <c r="T130" s="342">
        <v>166.34</v>
      </c>
      <c r="U130" s="344" t="s">
        <v>1963</v>
      </c>
      <c r="V130" s="343">
        <v>212.25</v>
      </c>
      <c r="W130" s="342">
        <v>228.73</v>
      </c>
      <c r="X130" s="103">
        <v>241.94</v>
      </c>
      <c r="Y130" s="103">
        <v>260.75</v>
      </c>
      <c r="Z130" s="342">
        <v>290.62</v>
      </c>
    </row>
    <row r="131" spans="1:26" ht="18.75" customHeight="1">
      <c r="A131" s="21" t="s">
        <v>1964</v>
      </c>
      <c r="B131" s="342">
        <v>49.91</v>
      </c>
      <c r="C131" s="103" t="s">
        <v>1965</v>
      </c>
      <c r="D131" s="103">
        <v>13486</v>
      </c>
      <c r="E131" s="342">
        <v>37205.48</v>
      </c>
      <c r="F131" s="182">
        <v>68702</v>
      </c>
      <c r="G131" s="182">
        <v>85158</v>
      </c>
      <c r="H131" s="182">
        <v>73740</v>
      </c>
      <c r="I131" s="342">
        <v>84.07</v>
      </c>
      <c r="J131" s="342">
        <v>112.8</v>
      </c>
      <c r="K131" s="342">
        <v>137.11</v>
      </c>
      <c r="L131" s="342">
        <v>179.32</v>
      </c>
      <c r="M131" s="342">
        <v>223.72</v>
      </c>
      <c r="N131" s="342">
        <v>259.22</v>
      </c>
      <c r="O131" s="342">
        <v>300.38</v>
      </c>
      <c r="P131" s="342">
        <v>339.3</v>
      </c>
      <c r="Q131" s="342">
        <v>377.33</v>
      </c>
      <c r="R131" s="342">
        <v>538.54</v>
      </c>
      <c r="S131" s="342">
        <v>614.37</v>
      </c>
      <c r="T131" s="342">
        <v>699.5</v>
      </c>
      <c r="U131" s="344" t="s">
        <v>1966</v>
      </c>
      <c r="V131" s="343">
        <v>804.07</v>
      </c>
      <c r="W131" s="342">
        <v>906.76</v>
      </c>
      <c r="X131" s="103">
        <v>979.12</v>
      </c>
      <c r="Y131" s="103">
        <v>1153.52</v>
      </c>
      <c r="Z131" s="342">
        <v>1303.79</v>
      </c>
    </row>
    <row r="132" spans="1:26" ht="18" customHeight="1">
      <c r="A132" s="75" t="s">
        <v>1967</v>
      </c>
      <c r="B132" s="342">
        <v>106.92</v>
      </c>
      <c r="C132" s="342">
        <v>3333</v>
      </c>
      <c r="D132" s="342">
        <v>43594</v>
      </c>
      <c r="E132" s="342">
        <v>96296.85</v>
      </c>
      <c r="F132" s="182">
        <v>211722</v>
      </c>
      <c r="G132" s="182">
        <v>258477</v>
      </c>
      <c r="H132" s="182">
        <v>88855</v>
      </c>
      <c r="I132" s="342">
        <v>109.52</v>
      </c>
      <c r="J132" s="342">
        <v>139.36</v>
      </c>
      <c r="K132" s="342">
        <v>167.26</v>
      </c>
      <c r="L132" s="342">
        <v>196.33</v>
      </c>
      <c r="M132" s="342">
        <v>233.97</v>
      </c>
      <c r="N132" s="342">
        <v>264.68</v>
      </c>
      <c r="O132" s="342">
        <v>304.06</v>
      </c>
      <c r="P132" s="342">
        <v>372.7</v>
      </c>
      <c r="Q132" s="342">
        <v>412.73</v>
      </c>
      <c r="R132" s="342">
        <v>499.8</v>
      </c>
      <c r="S132" s="342">
        <v>599.53</v>
      </c>
      <c r="T132" s="342">
        <v>917.52</v>
      </c>
      <c r="U132" s="344" t="s">
        <v>1968</v>
      </c>
      <c r="V132" s="343">
        <v>1124.14</v>
      </c>
      <c r="W132" s="342">
        <v>1263.2</v>
      </c>
      <c r="X132" s="103">
        <v>1160.98</v>
      </c>
      <c r="Y132" s="103">
        <v>1231.78</v>
      </c>
      <c r="Z132" s="342">
        <v>1366.13</v>
      </c>
    </row>
    <row r="133" spans="1:26" ht="15.75">
      <c r="A133" s="75" t="s">
        <v>1969</v>
      </c>
      <c r="B133" s="342">
        <v>9.85</v>
      </c>
      <c r="C133" s="342">
        <v>213.2</v>
      </c>
      <c r="D133" s="342">
        <v>3964</v>
      </c>
      <c r="E133" s="342">
        <v>13122.51</v>
      </c>
      <c r="F133" s="182">
        <v>31882</v>
      </c>
      <c r="G133" s="182">
        <v>45357</v>
      </c>
      <c r="H133" s="182">
        <v>53480</v>
      </c>
      <c r="I133" s="342">
        <v>67.93</v>
      </c>
      <c r="J133" s="342">
        <v>95.49</v>
      </c>
      <c r="K133" s="342">
        <v>121.2</v>
      </c>
      <c r="L133" s="342">
        <v>148.5</v>
      </c>
      <c r="M133" s="342">
        <v>183.16</v>
      </c>
      <c r="N133" s="342">
        <v>219.77</v>
      </c>
      <c r="O133" s="342">
        <v>254.94</v>
      </c>
      <c r="P133" s="342">
        <v>292.67</v>
      </c>
      <c r="Q133" s="342">
        <v>337.72</v>
      </c>
      <c r="R133" s="342">
        <v>386.81</v>
      </c>
      <c r="S133" s="342">
        <v>459.56</v>
      </c>
      <c r="T133" s="342">
        <v>520.34</v>
      </c>
      <c r="U133" s="344" t="s">
        <v>1970</v>
      </c>
      <c r="V133" s="343">
        <v>692.4</v>
      </c>
      <c r="W133" s="342">
        <v>746.04</v>
      </c>
      <c r="X133" s="103">
        <v>818.54</v>
      </c>
      <c r="Y133" s="103">
        <v>850.88</v>
      </c>
      <c r="Z133" s="342">
        <v>925.02</v>
      </c>
    </row>
    <row r="134" spans="1:26" ht="20.25" customHeight="1">
      <c r="A134" s="21" t="s">
        <v>1971</v>
      </c>
      <c r="B134" s="342">
        <v>0.84</v>
      </c>
      <c r="C134" s="342">
        <v>22.62</v>
      </c>
      <c r="D134" s="342">
        <v>308</v>
      </c>
      <c r="E134" s="342">
        <v>1344.91</v>
      </c>
      <c r="F134" s="182">
        <v>3320</v>
      </c>
      <c r="G134" s="182">
        <v>4995</v>
      </c>
      <c r="H134" s="182">
        <v>5725</v>
      </c>
      <c r="I134" s="342">
        <v>6.76</v>
      </c>
      <c r="J134" s="342">
        <v>8.25</v>
      </c>
      <c r="K134" s="342">
        <v>10.32</v>
      </c>
      <c r="L134" s="342">
        <v>13.13</v>
      </c>
      <c r="M134" s="342">
        <v>16.53</v>
      </c>
      <c r="N134" s="342">
        <v>19.3</v>
      </c>
      <c r="O134" s="342">
        <v>22.59</v>
      </c>
      <c r="P134" s="342">
        <v>26.95</v>
      </c>
      <c r="Q134" s="342">
        <v>31.5</v>
      </c>
      <c r="R134" s="342">
        <v>38.15</v>
      </c>
      <c r="S134" s="342">
        <v>47.29</v>
      </c>
      <c r="T134" s="342">
        <v>54.18</v>
      </c>
      <c r="U134" s="344" t="s">
        <v>1972</v>
      </c>
      <c r="V134" s="343">
        <v>68.47</v>
      </c>
      <c r="W134" s="342">
        <v>66.02</v>
      </c>
      <c r="X134" s="103">
        <v>70.14</v>
      </c>
      <c r="Y134" s="103">
        <v>90.7</v>
      </c>
      <c r="Z134" s="342">
        <v>98.24</v>
      </c>
    </row>
    <row r="135" spans="1:26" ht="16.5" customHeight="1">
      <c r="A135" s="21" t="s">
        <v>1973</v>
      </c>
      <c r="B135" s="342">
        <v>10.21</v>
      </c>
      <c r="C135" s="342">
        <v>137.21</v>
      </c>
      <c r="D135" s="342">
        <v>2684</v>
      </c>
      <c r="E135" s="342">
        <v>11169.7</v>
      </c>
      <c r="F135" s="182">
        <v>29269</v>
      </c>
      <c r="G135" s="182">
        <v>41229</v>
      </c>
      <c r="H135" s="182">
        <v>28764</v>
      </c>
      <c r="I135" s="342">
        <v>33.48</v>
      </c>
      <c r="J135" s="342">
        <v>40.95</v>
      </c>
      <c r="K135" s="342">
        <v>51.72</v>
      </c>
      <c r="L135" s="342">
        <v>68.17</v>
      </c>
      <c r="M135" s="342">
        <v>84.83</v>
      </c>
      <c r="N135" s="342">
        <v>100.01</v>
      </c>
      <c r="O135" s="342">
        <v>120.12</v>
      </c>
      <c r="P135" s="342">
        <v>143.91</v>
      </c>
      <c r="Q135" s="342">
        <v>167.1</v>
      </c>
      <c r="R135" s="342">
        <v>195.22</v>
      </c>
      <c r="S135" s="342">
        <v>228.59</v>
      </c>
      <c r="T135" s="342">
        <v>251.4</v>
      </c>
      <c r="U135" s="344" t="s">
        <v>1974</v>
      </c>
      <c r="V135" s="343">
        <v>313.9</v>
      </c>
      <c r="W135" s="342">
        <v>341.06</v>
      </c>
      <c r="X135" s="103">
        <v>365.18</v>
      </c>
      <c r="Y135" s="103">
        <v>384.66</v>
      </c>
      <c r="Z135" s="342">
        <v>412.35</v>
      </c>
    </row>
    <row r="136" spans="1:26" ht="13.5" customHeight="1">
      <c r="A136" s="75" t="s">
        <v>1975</v>
      </c>
      <c r="B136" s="342">
        <v>6.85</v>
      </c>
      <c r="C136" s="342">
        <v>95.02</v>
      </c>
      <c r="D136" s="342">
        <v>1746</v>
      </c>
      <c r="E136" s="342">
        <v>7616.46</v>
      </c>
      <c r="F136" s="182">
        <v>18519</v>
      </c>
      <c r="G136" s="182">
        <v>26927</v>
      </c>
      <c r="H136" s="182">
        <v>25810</v>
      </c>
      <c r="I136" s="342">
        <v>30.11</v>
      </c>
      <c r="J136" s="342">
        <v>37.53</v>
      </c>
      <c r="K136" s="342">
        <v>45.98</v>
      </c>
      <c r="L136" s="342">
        <v>59.83</v>
      </c>
      <c r="M136" s="342">
        <v>75.32</v>
      </c>
      <c r="N136" s="342">
        <v>87.45</v>
      </c>
      <c r="O136" s="342">
        <v>103.27</v>
      </c>
      <c r="P136" s="342">
        <v>122.19</v>
      </c>
      <c r="Q136" s="342">
        <v>140.29</v>
      </c>
      <c r="R136" s="342">
        <v>164.15</v>
      </c>
      <c r="S136" s="342">
        <v>190.12</v>
      </c>
      <c r="T136" s="342">
        <v>211.03</v>
      </c>
      <c r="U136" s="344" t="s">
        <v>1976</v>
      </c>
      <c r="V136" s="343">
        <v>278.8</v>
      </c>
      <c r="W136" s="342">
        <v>299.35</v>
      </c>
      <c r="X136" s="103">
        <v>314.57</v>
      </c>
      <c r="Y136" s="103">
        <v>343.07</v>
      </c>
      <c r="Z136" s="342">
        <v>356.97</v>
      </c>
    </row>
    <row r="137" spans="1:26" ht="28.5">
      <c r="A137" s="75" t="s">
        <v>1977</v>
      </c>
      <c r="B137" s="342">
        <v>75.15</v>
      </c>
      <c r="C137" s="103" t="s">
        <v>1978</v>
      </c>
      <c r="D137" s="342">
        <v>19573</v>
      </c>
      <c r="E137" s="103" t="s">
        <v>1979</v>
      </c>
      <c r="F137" s="80">
        <v>229588</v>
      </c>
      <c r="G137" s="80">
        <v>319436</v>
      </c>
      <c r="H137" s="80">
        <v>403599</v>
      </c>
      <c r="I137" s="80">
        <v>464.06</v>
      </c>
      <c r="J137" s="80">
        <v>491.43</v>
      </c>
      <c r="K137" s="80">
        <v>569.3</v>
      </c>
      <c r="L137" s="80">
        <v>705.62</v>
      </c>
      <c r="M137" s="80">
        <v>844.84</v>
      </c>
      <c r="N137" s="80">
        <v>1020.05</v>
      </c>
      <c r="O137" s="80">
        <v>1226.46</v>
      </c>
      <c r="P137" s="80">
        <v>1527.92</v>
      </c>
      <c r="Q137" s="80">
        <v>1881.21</v>
      </c>
      <c r="R137" s="80">
        <v>2207.46</v>
      </c>
      <c r="S137" s="80">
        <v>2689.38</v>
      </c>
      <c r="T137" s="342">
        <v>3385.7</v>
      </c>
      <c r="U137" s="344" t="s">
        <v>1980</v>
      </c>
      <c r="V137" s="343">
        <v>3787.66</v>
      </c>
      <c r="W137" s="342">
        <v>4565.04</v>
      </c>
      <c r="X137" s="103">
        <v>4672.6</v>
      </c>
      <c r="Y137" s="103">
        <v>4868.29</v>
      </c>
      <c r="Z137" s="342">
        <v>5232.19</v>
      </c>
    </row>
    <row r="138" spans="1:26" ht="24" customHeight="1">
      <c r="A138" s="75" t="s">
        <v>1981</v>
      </c>
      <c r="B138" s="342">
        <v>134.97</v>
      </c>
      <c r="C138" s="342">
        <v>2303.94</v>
      </c>
      <c r="D138" s="342">
        <v>25555</v>
      </c>
      <c r="E138" s="342">
        <v>90539.15</v>
      </c>
      <c r="F138" s="182">
        <v>232382</v>
      </c>
      <c r="G138" s="182">
        <v>311847</v>
      </c>
      <c r="H138" s="182">
        <v>335968</v>
      </c>
      <c r="I138" s="342">
        <v>363.29</v>
      </c>
      <c r="J138" s="342">
        <v>435.5</v>
      </c>
      <c r="K138" s="342">
        <v>525.58</v>
      </c>
      <c r="L138" s="342">
        <v>626.94</v>
      </c>
      <c r="M138" s="342">
        <v>727.05</v>
      </c>
      <c r="N138" s="342">
        <v>829.89</v>
      </c>
      <c r="O138" s="342">
        <v>947.61</v>
      </c>
      <c r="P138" s="342">
        <v>1112.81</v>
      </c>
      <c r="Q138" s="342">
        <v>1298.21</v>
      </c>
      <c r="R138" s="342">
        <v>1476.71</v>
      </c>
      <c r="S138" s="342">
        <v>1730.78</v>
      </c>
      <c r="T138" s="342">
        <v>2054.33</v>
      </c>
      <c r="U138" s="344" t="s">
        <v>1982</v>
      </c>
      <c r="V138" s="343">
        <v>2382.18</v>
      </c>
      <c r="W138" s="342">
        <v>2598.73</v>
      </c>
      <c r="X138" s="103">
        <v>2794.56</v>
      </c>
      <c r="Y138" s="103">
        <v>3028.53</v>
      </c>
      <c r="Z138" s="342">
        <v>3400.84</v>
      </c>
    </row>
    <row r="139" spans="1:26" ht="15.75">
      <c r="A139" s="75" t="s">
        <v>1983</v>
      </c>
      <c r="B139" s="342">
        <v>0.15</v>
      </c>
      <c r="C139" s="342">
        <v>1.66</v>
      </c>
      <c r="D139" s="342">
        <v>30</v>
      </c>
      <c r="E139" s="342">
        <v>216.5</v>
      </c>
      <c r="F139" s="182">
        <v>656</v>
      </c>
      <c r="G139" s="182">
        <v>1031</v>
      </c>
      <c r="H139" s="182">
        <v>1260</v>
      </c>
      <c r="I139" s="342">
        <v>1.43</v>
      </c>
      <c r="J139" s="342">
        <v>1.98</v>
      </c>
      <c r="K139" s="342">
        <v>2.62</v>
      </c>
      <c r="L139" s="342">
        <v>3.21</v>
      </c>
      <c r="M139" s="342">
        <v>4.24</v>
      </c>
      <c r="N139" s="342">
        <v>4.76</v>
      </c>
      <c r="O139" s="342">
        <v>5.68</v>
      </c>
      <c r="P139" s="342">
        <v>6.58</v>
      </c>
      <c r="Q139" s="342">
        <v>7.65</v>
      </c>
      <c r="R139" s="342">
        <v>8.65</v>
      </c>
      <c r="S139" s="342">
        <v>10.55</v>
      </c>
      <c r="T139" s="342">
        <v>11.55</v>
      </c>
      <c r="U139" s="344" t="s">
        <v>1984</v>
      </c>
      <c r="V139" s="343">
        <v>14.73</v>
      </c>
      <c r="W139" s="342">
        <v>15.88</v>
      </c>
      <c r="X139" s="103">
        <v>17.2</v>
      </c>
      <c r="Y139" s="103">
        <v>17.5</v>
      </c>
      <c r="Z139" s="342">
        <v>19.76</v>
      </c>
    </row>
    <row r="140" spans="1:26" ht="12.75">
      <c r="A140" s="75" t="s">
        <v>1985</v>
      </c>
      <c r="B140" s="342">
        <v>0.14</v>
      </c>
      <c r="C140" s="342">
        <v>1.49</v>
      </c>
      <c r="D140" s="342">
        <v>15</v>
      </c>
      <c r="E140" s="342">
        <v>213.68</v>
      </c>
      <c r="F140" s="182">
        <v>681</v>
      </c>
      <c r="G140" s="182">
        <v>1057</v>
      </c>
      <c r="H140" s="182">
        <v>1248</v>
      </c>
      <c r="I140" s="342">
        <v>1.43</v>
      </c>
      <c r="J140" s="342">
        <v>1.88</v>
      </c>
      <c r="K140" s="342">
        <v>2.7</v>
      </c>
      <c r="L140" s="342">
        <v>3.29</v>
      </c>
      <c r="M140" s="342">
        <v>4.51</v>
      </c>
      <c r="N140" s="342">
        <v>4.72</v>
      </c>
      <c r="O140" s="342">
        <v>5.61</v>
      </c>
      <c r="P140" s="342">
        <v>6.4</v>
      </c>
      <c r="Q140" s="342">
        <v>7.54</v>
      </c>
      <c r="R140" s="342">
        <v>8.48</v>
      </c>
      <c r="S140" s="342">
        <v>9.96</v>
      </c>
      <c r="T140" s="342">
        <v>11.54</v>
      </c>
      <c r="U140" s="344" t="s">
        <v>1986</v>
      </c>
      <c r="V140" s="343">
        <v>14.38</v>
      </c>
      <c r="W140" s="342">
        <v>16.45</v>
      </c>
      <c r="X140" s="103">
        <v>17.45</v>
      </c>
      <c r="Y140" s="103">
        <v>17.67</v>
      </c>
      <c r="Z140" s="342">
        <v>19.76</v>
      </c>
    </row>
    <row r="141" spans="1:26" ht="12.75">
      <c r="A141" s="75" t="s">
        <v>1987</v>
      </c>
      <c r="B141" s="342">
        <v>0.14</v>
      </c>
      <c r="C141" s="342">
        <v>1.62</v>
      </c>
      <c r="D141" s="342">
        <v>14</v>
      </c>
      <c r="E141" s="342">
        <v>202.9</v>
      </c>
      <c r="F141" s="182">
        <v>692</v>
      </c>
      <c r="G141" s="182">
        <v>1038</v>
      </c>
      <c r="H141" s="182">
        <v>1258</v>
      </c>
      <c r="I141" s="342">
        <v>1.37</v>
      </c>
      <c r="J141" s="342">
        <v>1.82</v>
      </c>
      <c r="K141" s="342">
        <v>2.58</v>
      </c>
      <c r="L141" s="342">
        <v>3.16</v>
      </c>
      <c r="M141" s="342">
        <v>4.27</v>
      </c>
      <c r="N141" s="342">
        <v>4.63</v>
      </c>
      <c r="O141" s="342">
        <v>5.42</v>
      </c>
      <c r="P141" s="342">
        <v>6.2</v>
      </c>
      <c r="Q141" s="342">
        <v>7.24</v>
      </c>
      <c r="R141" s="342">
        <v>8.23</v>
      </c>
      <c r="S141" s="342">
        <v>9.66</v>
      </c>
      <c r="T141" s="342">
        <v>10.97</v>
      </c>
      <c r="U141" s="344" t="s">
        <v>1988</v>
      </c>
      <c r="V141" s="343">
        <v>13.49</v>
      </c>
      <c r="W141" s="342">
        <v>14.65</v>
      </c>
      <c r="X141" s="103">
        <v>16.45</v>
      </c>
      <c r="Y141" s="103">
        <v>16.55</v>
      </c>
      <c r="Z141" s="342">
        <v>18.3</v>
      </c>
    </row>
    <row r="142" spans="1:26" ht="12.75">
      <c r="A142" s="75" t="s">
        <v>1989</v>
      </c>
      <c r="B142" s="342">
        <v>0.14</v>
      </c>
      <c r="C142" s="342">
        <v>2.74</v>
      </c>
      <c r="D142" s="342">
        <v>31</v>
      </c>
      <c r="E142" s="342">
        <v>303.29</v>
      </c>
      <c r="F142" s="182">
        <v>1136</v>
      </c>
      <c r="G142" s="182">
        <v>1445</v>
      </c>
      <c r="H142" s="182">
        <v>1652</v>
      </c>
      <c r="I142" s="342">
        <v>2.2</v>
      </c>
      <c r="J142" s="342">
        <v>3.08</v>
      </c>
      <c r="K142" s="342">
        <v>4.31</v>
      </c>
      <c r="L142" s="342">
        <v>4.56</v>
      </c>
      <c r="M142" s="342">
        <v>6.09</v>
      </c>
      <c r="N142" s="342">
        <v>6.13</v>
      </c>
      <c r="O142" s="342">
        <v>7.97</v>
      </c>
      <c r="P142" s="342">
        <v>10.33</v>
      </c>
      <c r="Q142" s="342">
        <v>11.57</v>
      </c>
      <c r="R142" s="342">
        <v>13.05</v>
      </c>
      <c r="S142" s="342">
        <v>14.82</v>
      </c>
      <c r="T142" s="342">
        <v>17.43</v>
      </c>
      <c r="U142" s="344" t="s">
        <v>1990</v>
      </c>
      <c r="V142" s="343">
        <v>24.37</v>
      </c>
      <c r="W142" s="342">
        <v>25.86</v>
      </c>
      <c r="X142" s="103">
        <v>25.58</v>
      </c>
      <c r="Y142" s="103">
        <v>27.65</v>
      </c>
      <c r="Z142" s="342">
        <v>31.04</v>
      </c>
    </row>
    <row r="143" spans="1:26" ht="28.5">
      <c r="A143" s="21" t="s">
        <v>1991</v>
      </c>
      <c r="B143" s="342">
        <v>0.09</v>
      </c>
      <c r="C143" s="342">
        <v>1.53</v>
      </c>
      <c r="D143" s="342">
        <v>27</v>
      </c>
      <c r="E143" s="342">
        <v>249.36</v>
      </c>
      <c r="F143" s="182">
        <v>792</v>
      </c>
      <c r="G143" s="182">
        <v>1001</v>
      </c>
      <c r="H143" s="182">
        <v>1075</v>
      </c>
      <c r="I143" s="342">
        <v>1.09</v>
      </c>
      <c r="J143" s="342">
        <v>1.49</v>
      </c>
      <c r="K143" s="342">
        <v>2.18</v>
      </c>
      <c r="L143" s="342">
        <v>3.11</v>
      </c>
      <c r="M143" s="342">
        <v>4.13</v>
      </c>
      <c r="N143" s="342">
        <v>4.72</v>
      </c>
      <c r="O143" s="342">
        <v>5.07</v>
      </c>
      <c r="P143" s="342">
        <v>5.6</v>
      </c>
      <c r="Q143" s="342">
        <v>6.48</v>
      </c>
      <c r="R143" s="342">
        <v>6.49</v>
      </c>
      <c r="S143" s="342">
        <v>7.49</v>
      </c>
      <c r="T143" s="342">
        <v>8.96</v>
      </c>
      <c r="U143" s="344" t="s">
        <v>1992</v>
      </c>
      <c r="V143" s="343">
        <v>11.94</v>
      </c>
      <c r="W143" s="342">
        <v>13.18</v>
      </c>
      <c r="X143" s="103">
        <v>14.27</v>
      </c>
      <c r="Y143" s="103">
        <v>15.11</v>
      </c>
      <c r="Z143" s="342">
        <v>17.18</v>
      </c>
    </row>
    <row r="144" spans="1:26" ht="25.5" customHeight="1">
      <c r="A144" s="21" t="s">
        <v>1993</v>
      </c>
      <c r="B144" s="342">
        <v>1.23</v>
      </c>
      <c r="C144" s="342">
        <v>12.66</v>
      </c>
      <c r="D144" s="342">
        <v>184</v>
      </c>
      <c r="E144" s="342">
        <v>1453.89</v>
      </c>
      <c r="F144" s="182">
        <v>3496</v>
      </c>
      <c r="G144" s="182">
        <v>4398</v>
      </c>
      <c r="H144" s="182">
        <v>4457</v>
      </c>
      <c r="I144" s="342">
        <v>7.15</v>
      </c>
      <c r="J144" s="342">
        <v>8.79</v>
      </c>
      <c r="K144" s="342">
        <v>10.35</v>
      </c>
      <c r="L144" s="342">
        <v>13.55</v>
      </c>
      <c r="M144" s="342">
        <v>18.49</v>
      </c>
      <c r="N144" s="342">
        <v>18.45</v>
      </c>
      <c r="O144" s="342">
        <v>21.11</v>
      </c>
      <c r="P144" s="342">
        <v>21.67</v>
      </c>
      <c r="Q144" s="342">
        <v>26.55</v>
      </c>
      <c r="R144" s="342">
        <v>27.85</v>
      </c>
      <c r="S144" s="342">
        <v>33.92</v>
      </c>
      <c r="T144" s="342">
        <v>41.08</v>
      </c>
      <c r="U144" s="344" t="s">
        <v>1994</v>
      </c>
      <c r="V144" s="343">
        <v>64.96</v>
      </c>
      <c r="W144" s="342">
        <v>71.82</v>
      </c>
      <c r="X144" s="103">
        <v>74.28</v>
      </c>
      <c r="Y144" s="103">
        <v>76.86</v>
      </c>
      <c r="Z144" s="342">
        <v>82.94</v>
      </c>
    </row>
    <row r="145" spans="1:26" ht="25.5">
      <c r="A145" s="75" t="s">
        <v>1995</v>
      </c>
      <c r="B145" s="342">
        <v>4.75</v>
      </c>
      <c r="C145" s="342">
        <v>76.71</v>
      </c>
      <c r="D145" s="342">
        <v>816</v>
      </c>
      <c r="E145" s="342">
        <v>3868.08</v>
      </c>
      <c r="F145" s="182">
        <v>11422</v>
      </c>
      <c r="G145" s="182">
        <v>16888</v>
      </c>
      <c r="H145" s="182">
        <v>23541</v>
      </c>
      <c r="I145" s="342">
        <v>28.24</v>
      </c>
      <c r="J145" s="342">
        <v>38.83</v>
      </c>
      <c r="K145" s="342">
        <v>52.63</v>
      </c>
      <c r="L145" s="342">
        <v>66.92</v>
      </c>
      <c r="M145" s="342">
        <v>100.74</v>
      </c>
      <c r="N145" s="342">
        <v>129.75</v>
      </c>
      <c r="O145" s="342">
        <v>160.39</v>
      </c>
      <c r="P145" s="342">
        <v>189.15</v>
      </c>
      <c r="Q145" s="342">
        <v>191.81</v>
      </c>
      <c r="R145" s="342">
        <v>277.45</v>
      </c>
      <c r="S145" s="342">
        <v>304.12</v>
      </c>
      <c r="T145" s="342">
        <v>323.35</v>
      </c>
      <c r="U145" s="344" t="s">
        <v>1996</v>
      </c>
      <c r="V145" s="343">
        <v>377.38</v>
      </c>
      <c r="W145" s="342">
        <v>397.02</v>
      </c>
      <c r="X145" s="103">
        <v>417.01</v>
      </c>
      <c r="Y145" s="103">
        <v>422.98</v>
      </c>
      <c r="Z145" s="342">
        <v>430.75</v>
      </c>
    </row>
    <row r="146" spans="1:26" ht="45" customHeight="1">
      <c r="A146" s="21" t="s">
        <v>1997</v>
      </c>
      <c r="B146" s="342">
        <v>0.13</v>
      </c>
      <c r="C146" s="342">
        <v>0.36</v>
      </c>
      <c r="D146" s="342">
        <v>3.98</v>
      </c>
      <c r="E146" s="342">
        <v>75.41</v>
      </c>
      <c r="F146" s="182">
        <v>267</v>
      </c>
      <c r="G146" s="182">
        <v>404</v>
      </c>
      <c r="H146" s="182">
        <v>542</v>
      </c>
      <c r="I146" s="342">
        <v>0.66</v>
      </c>
      <c r="J146" s="342">
        <v>1</v>
      </c>
      <c r="K146" s="342">
        <v>1.3</v>
      </c>
      <c r="L146" s="342">
        <v>2.15</v>
      </c>
      <c r="M146" s="342">
        <v>3.24</v>
      </c>
      <c r="N146" s="342">
        <v>4.22</v>
      </c>
      <c r="O146" s="342">
        <v>5.5</v>
      </c>
      <c r="P146" s="342">
        <v>7.5</v>
      </c>
      <c r="Q146" s="342">
        <v>8.87</v>
      </c>
      <c r="R146" s="342">
        <v>10.06</v>
      </c>
      <c r="S146" s="342">
        <v>11.49</v>
      </c>
      <c r="T146" s="342">
        <v>13.14</v>
      </c>
      <c r="U146" s="344" t="s">
        <v>1998</v>
      </c>
      <c r="V146" s="343">
        <v>16.57</v>
      </c>
      <c r="W146" s="342">
        <v>17.83</v>
      </c>
      <c r="X146" s="103">
        <v>19.34</v>
      </c>
      <c r="Y146" s="103">
        <v>21.98</v>
      </c>
      <c r="Z146" s="342">
        <v>24.84</v>
      </c>
    </row>
    <row r="147" spans="1:26" ht="25.5">
      <c r="A147" s="75" t="s">
        <v>1999</v>
      </c>
      <c r="B147" s="342">
        <v>0.66</v>
      </c>
      <c r="C147" s="342">
        <v>9.1</v>
      </c>
      <c r="D147" s="342">
        <v>48</v>
      </c>
      <c r="E147" s="342">
        <v>801.91</v>
      </c>
      <c r="F147" s="182">
        <v>3584</v>
      </c>
      <c r="G147" s="182">
        <v>6052</v>
      </c>
      <c r="H147" s="182">
        <v>7169</v>
      </c>
      <c r="I147" s="342">
        <v>8.27</v>
      </c>
      <c r="J147" s="342">
        <v>10.87</v>
      </c>
      <c r="K147" s="342">
        <v>15.86</v>
      </c>
      <c r="L147" s="342">
        <v>25.94</v>
      </c>
      <c r="M147" s="342">
        <v>39.04</v>
      </c>
      <c r="N147" s="342">
        <v>52.32</v>
      </c>
      <c r="O147" s="342">
        <v>69</v>
      </c>
      <c r="P147" s="342">
        <v>94.11</v>
      </c>
      <c r="Q147" s="342">
        <v>112.29</v>
      </c>
      <c r="R147" s="342">
        <v>130.01</v>
      </c>
      <c r="S147" s="342">
        <v>150.62</v>
      </c>
      <c r="T147" s="342">
        <v>181.09</v>
      </c>
      <c r="U147" s="344" t="s">
        <v>2000</v>
      </c>
      <c r="V147" s="343">
        <v>238.59</v>
      </c>
      <c r="W147" s="342">
        <v>261.29</v>
      </c>
      <c r="X147" s="103">
        <v>271</v>
      </c>
      <c r="Y147" s="103" t="s">
        <v>230</v>
      </c>
      <c r="Z147" s="103" t="s">
        <v>230</v>
      </c>
    </row>
    <row r="148" spans="1:26" ht="12.75">
      <c r="A148" s="75" t="s">
        <v>2001</v>
      </c>
      <c r="B148" s="342"/>
      <c r="C148" s="342"/>
      <c r="D148" s="342"/>
      <c r="E148" s="342"/>
      <c r="F148" s="182"/>
      <c r="G148" s="182"/>
      <c r="H148" s="182"/>
      <c r="I148" s="342"/>
      <c r="J148" s="342"/>
      <c r="K148" s="342"/>
      <c r="L148" s="342"/>
      <c r="M148" s="342"/>
      <c r="N148" s="342"/>
      <c r="O148" s="342"/>
      <c r="P148" s="342"/>
      <c r="Q148" s="342"/>
      <c r="R148" s="342"/>
      <c r="S148" s="342"/>
      <c r="T148" s="342"/>
      <c r="U148" s="344"/>
      <c r="V148" s="343"/>
      <c r="W148" s="103">
        <v>19.39</v>
      </c>
      <c r="X148" s="103">
        <v>21.02</v>
      </c>
      <c r="Y148" s="103">
        <v>21.42</v>
      </c>
      <c r="Z148" s="342">
        <v>23.64</v>
      </c>
    </row>
    <row r="149" spans="1:26" ht="12.75">
      <c r="A149" s="75" t="s">
        <v>2002</v>
      </c>
      <c r="B149" s="342"/>
      <c r="C149" s="342"/>
      <c r="D149" s="342"/>
      <c r="E149" s="342"/>
      <c r="F149" s="182"/>
      <c r="G149" s="182"/>
      <c r="H149" s="182"/>
      <c r="I149" s="342"/>
      <c r="J149" s="342"/>
      <c r="K149" s="342"/>
      <c r="L149" s="342"/>
      <c r="M149" s="342"/>
      <c r="N149" s="342"/>
      <c r="O149" s="342"/>
      <c r="P149" s="342"/>
      <c r="Q149" s="342"/>
      <c r="R149" s="342"/>
      <c r="S149" s="342"/>
      <c r="T149" s="342"/>
      <c r="U149" s="344"/>
      <c r="V149" s="343"/>
      <c r="W149" s="103">
        <v>14.51</v>
      </c>
      <c r="X149" s="103">
        <v>16.25</v>
      </c>
      <c r="Y149" s="103">
        <v>17.01</v>
      </c>
      <c r="Z149" s="342">
        <v>18.9</v>
      </c>
    </row>
    <row r="150" spans="1:26" ht="14.25" customHeight="1">
      <c r="A150" s="21" t="s">
        <v>2003</v>
      </c>
      <c r="B150" s="342">
        <v>0.72</v>
      </c>
      <c r="C150" s="342">
        <v>6.9</v>
      </c>
      <c r="D150" s="342">
        <v>45</v>
      </c>
      <c r="E150" s="342">
        <v>1060.3</v>
      </c>
      <c r="F150" s="182">
        <v>5073</v>
      </c>
      <c r="G150" s="182">
        <v>7392</v>
      </c>
      <c r="H150" s="92">
        <v>9064</v>
      </c>
      <c r="I150" s="103">
        <v>9.87</v>
      </c>
      <c r="J150" s="103">
        <v>12.12</v>
      </c>
      <c r="K150" s="103">
        <v>18</v>
      </c>
      <c r="L150" s="103">
        <v>30.91</v>
      </c>
      <c r="M150" s="103">
        <v>48.87</v>
      </c>
      <c r="N150" s="103">
        <v>64.9</v>
      </c>
      <c r="O150" s="103">
        <v>80.01</v>
      </c>
      <c r="P150" s="103">
        <v>110.08</v>
      </c>
      <c r="Q150" s="103">
        <v>129.37</v>
      </c>
      <c r="R150" s="103">
        <v>149.91</v>
      </c>
      <c r="S150" s="103">
        <v>178.47</v>
      </c>
      <c r="T150" s="103">
        <v>228.44</v>
      </c>
      <c r="U150" s="103">
        <v>267.84</v>
      </c>
      <c r="V150" s="103">
        <v>310.2</v>
      </c>
      <c r="W150" s="103">
        <v>351.72</v>
      </c>
      <c r="X150" s="103">
        <v>379.48</v>
      </c>
      <c r="Y150" s="103" t="s">
        <v>230</v>
      </c>
      <c r="Z150" s="103" t="s">
        <v>230</v>
      </c>
    </row>
    <row r="151" spans="1:26" ht="12.75">
      <c r="A151" s="75" t="s">
        <v>2004</v>
      </c>
      <c r="B151" s="342"/>
      <c r="C151" s="342"/>
      <c r="D151" s="342"/>
      <c r="E151" s="342"/>
      <c r="F151" s="182"/>
      <c r="G151" s="182"/>
      <c r="H151" s="182"/>
      <c r="I151" s="342"/>
      <c r="J151" s="342"/>
      <c r="K151" s="342"/>
      <c r="L151" s="342"/>
      <c r="M151" s="342"/>
      <c r="N151" s="342"/>
      <c r="O151" s="342"/>
      <c r="P151" s="342"/>
      <c r="Q151" s="342"/>
      <c r="R151" s="342"/>
      <c r="S151" s="342"/>
      <c r="T151" s="103">
        <v>60.7</v>
      </c>
      <c r="U151" s="103">
        <v>71.1</v>
      </c>
      <c r="V151" s="103">
        <v>77.42</v>
      </c>
      <c r="W151" s="103">
        <v>92.18</v>
      </c>
      <c r="X151" s="103">
        <v>103</v>
      </c>
      <c r="Y151" s="103">
        <v>109.85</v>
      </c>
      <c r="Z151" s="342">
        <v>121.66</v>
      </c>
    </row>
    <row r="152" spans="1:26" ht="18" customHeight="1">
      <c r="A152" s="21" t="s">
        <v>2005</v>
      </c>
      <c r="B152" s="342">
        <v>0.21</v>
      </c>
      <c r="C152" s="342">
        <v>1.2</v>
      </c>
      <c r="D152" s="342">
        <v>8</v>
      </c>
      <c r="E152" s="342">
        <v>124.79</v>
      </c>
      <c r="F152" s="182">
        <v>471</v>
      </c>
      <c r="G152" s="182">
        <v>703</v>
      </c>
      <c r="H152" s="182">
        <v>861</v>
      </c>
      <c r="I152" s="342">
        <v>0.92</v>
      </c>
      <c r="J152" s="342">
        <v>1.13</v>
      </c>
      <c r="K152" s="342">
        <v>1.61</v>
      </c>
      <c r="L152" s="342">
        <v>2.87</v>
      </c>
      <c r="M152" s="342">
        <v>4.55</v>
      </c>
      <c r="N152" s="342">
        <v>6.13</v>
      </c>
      <c r="O152" s="342">
        <v>7.32</v>
      </c>
      <c r="P152" s="342">
        <v>9.77</v>
      </c>
      <c r="Q152" s="342">
        <v>11.39</v>
      </c>
      <c r="R152" s="342">
        <v>13.03</v>
      </c>
      <c r="S152" s="342">
        <v>15.13</v>
      </c>
      <c r="T152" s="342">
        <v>18.24</v>
      </c>
      <c r="U152" s="344" t="s">
        <v>2006</v>
      </c>
      <c r="V152" s="343">
        <v>22.61</v>
      </c>
      <c r="W152" s="342">
        <v>24.86</v>
      </c>
      <c r="X152" s="103">
        <v>27.98</v>
      </c>
      <c r="Y152" s="159" t="s">
        <v>230</v>
      </c>
      <c r="Z152" s="103" t="s">
        <v>230</v>
      </c>
    </row>
    <row r="153" spans="1:26" ht="12.75">
      <c r="A153" s="75" t="s">
        <v>2007</v>
      </c>
      <c r="B153" s="342"/>
      <c r="C153" s="342"/>
      <c r="D153" s="342"/>
      <c r="E153" s="342"/>
      <c r="F153" s="182"/>
      <c r="G153" s="182"/>
      <c r="H153" s="182"/>
      <c r="I153" s="342"/>
      <c r="J153" s="342"/>
      <c r="K153" s="342"/>
      <c r="L153" s="342"/>
      <c r="M153" s="342"/>
      <c r="N153" s="342"/>
      <c r="O153" s="342"/>
      <c r="P153" s="342"/>
      <c r="Q153" s="342"/>
      <c r="R153" s="342"/>
      <c r="S153" s="342"/>
      <c r="T153" s="342"/>
      <c r="U153" s="344"/>
      <c r="V153" s="343"/>
      <c r="W153" s="342"/>
      <c r="X153" s="103">
        <v>1398.66</v>
      </c>
      <c r="Y153" s="103">
        <v>1490.71</v>
      </c>
      <c r="Z153" s="342">
        <v>1649.18</v>
      </c>
    </row>
    <row r="154" spans="1:26" ht="12.75">
      <c r="A154" s="75" t="s">
        <v>2008</v>
      </c>
      <c r="B154" s="342">
        <v>0.51</v>
      </c>
      <c r="C154" s="342">
        <v>3.4</v>
      </c>
      <c r="D154" s="342">
        <v>29</v>
      </c>
      <c r="E154" s="342">
        <v>64.66</v>
      </c>
      <c r="F154" s="182">
        <v>951</v>
      </c>
      <c r="G154" s="182">
        <v>1184</v>
      </c>
      <c r="H154" s="182">
        <v>2449</v>
      </c>
      <c r="I154" s="342">
        <v>3.18</v>
      </c>
      <c r="J154" s="342">
        <v>4.31</v>
      </c>
      <c r="K154" s="342">
        <v>5.66</v>
      </c>
      <c r="L154" s="342">
        <v>6.89</v>
      </c>
      <c r="M154" s="342">
        <v>9.47</v>
      </c>
      <c r="N154" s="342">
        <v>12.34</v>
      </c>
      <c r="O154" s="342">
        <v>14.36</v>
      </c>
      <c r="P154" s="342">
        <v>18.08</v>
      </c>
      <c r="Q154" s="342">
        <v>20.63</v>
      </c>
      <c r="R154" s="342">
        <v>24.3</v>
      </c>
      <c r="S154" s="342">
        <v>30.2</v>
      </c>
      <c r="T154" s="342">
        <v>37.04</v>
      </c>
      <c r="U154" s="344" t="s">
        <v>2009</v>
      </c>
      <c r="V154" s="343">
        <v>48.32</v>
      </c>
      <c r="W154" s="342">
        <v>55.36</v>
      </c>
      <c r="X154" s="103">
        <v>63.63</v>
      </c>
      <c r="Y154" s="103">
        <v>63.89</v>
      </c>
      <c r="Z154" s="342">
        <v>67.56</v>
      </c>
    </row>
    <row r="155" spans="1:26" ht="44.25" customHeight="1">
      <c r="A155" s="21" t="s">
        <v>2010</v>
      </c>
      <c r="B155" s="342">
        <v>3.92</v>
      </c>
      <c r="C155" s="342">
        <v>35.1</v>
      </c>
      <c r="D155" s="342">
        <v>595</v>
      </c>
      <c r="E155" s="342">
        <v>2682.71</v>
      </c>
      <c r="F155" s="182">
        <v>8077</v>
      </c>
      <c r="G155" s="182">
        <v>12083</v>
      </c>
      <c r="H155" s="182">
        <v>15661</v>
      </c>
      <c r="I155" s="342">
        <v>17.09</v>
      </c>
      <c r="J155" s="342">
        <v>25.4</v>
      </c>
      <c r="K155" s="342">
        <v>39.16</v>
      </c>
      <c r="L155" s="342">
        <v>52.31</v>
      </c>
      <c r="M155" s="342">
        <v>70.85</v>
      </c>
      <c r="N155" s="342">
        <v>81.07</v>
      </c>
      <c r="O155" s="342">
        <v>93.15</v>
      </c>
      <c r="P155" s="342">
        <v>110.62</v>
      </c>
      <c r="Q155" s="342">
        <v>129.87</v>
      </c>
      <c r="R155" s="342">
        <v>145.15</v>
      </c>
      <c r="S155" s="342">
        <v>165.39</v>
      </c>
      <c r="T155" s="342">
        <v>206.46</v>
      </c>
      <c r="U155" s="344" t="s">
        <v>2011</v>
      </c>
      <c r="V155" s="343">
        <v>249.69</v>
      </c>
      <c r="W155" s="342">
        <v>269.02</v>
      </c>
      <c r="X155" s="103">
        <v>302.64</v>
      </c>
      <c r="Y155" s="103">
        <v>314.95</v>
      </c>
      <c r="Z155" s="342">
        <v>333.42</v>
      </c>
    </row>
    <row r="156" spans="1:26" ht="12.75">
      <c r="A156" s="75" t="s">
        <v>2012</v>
      </c>
      <c r="B156" s="342">
        <v>1.89</v>
      </c>
      <c r="C156" s="342">
        <v>23.82</v>
      </c>
      <c r="D156" s="342">
        <v>498</v>
      </c>
      <c r="E156" s="342">
        <v>1972.56</v>
      </c>
      <c r="F156" s="182">
        <v>3886</v>
      </c>
      <c r="G156" s="182">
        <v>4617</v>
      </c>
      <c r="H156" s="182">
        <v>4948</v>
      </c>
      <c r="I156" s="342">
        <v>7.36</v>
      </c>
      <c r="J156" s="342">
        <v>13.09</v>
      </c>
      <c r="K156" s="342">
        <v>23.11</v>
      </c>
      <c r="L156" s="342">
        <v>34.39</v>
      </c>
      <c r="M156" s="342">
        <v>48.66</v>
      </c>
      <c r="N156" s="342">
        <v>58.52</v>
      </c>
      <c r="O156" s="342">
        <v>74.73</v>
      </c>
      <c r="P156" s="342">
        <v>88.63</v>
      </c>
      <c r="Q156" s="342">
        <v>103.34</v>
      </c>
      <c r="R156" s="342">
        <v>114.32</v>
      </c>
      <c r="S156" s="342">
        <v>134.86</v>
      </c>
      <c r="T156" s="342">
        <v>151.79</v>
      </c>
      <c r="U156" s="344" t="s">
        <v>2013</v>
      </c>
      <c r="V156" s="343">
        <v>202.04</v>
      </c>
      <c r="W156" s="342">
        <v>215.67</v>
      </c>
      <c r="X156" s="103">
        <v>228.78</v>
      </c>
      <c r="Y156" s="103">
        <v>240.57</v>
      </c>
      <c r="Z156" s="342">
        <v>256.53</v>
      </c>
    </row>
    <row r="157" spans="1:26" ht="12.75">
      <c r="A157" s="75" t="s">
        <v>2014</v>
      </c>
      <c r="B157" s="342">
        <v>2.87</v>
      </c>
      <c r="C157" s="342">
        <v>18.92</v>
      </c>
      <c r="D157" s="342">
        <v>498</v>
      </c>
      <c r="E157" s="342">
        <v>3186.69</v>
      </c>
      <c r="F157" s="182">
        <v>6185</v>
      </c>
      <c r="G157" s="182">
        <v>9106</v>
      </c>
      <c r="H157" s="182">
        <v>12996</v>
      </c>
      <c r="I157" s="342">
        <v>17.32</v>
      </c>
      <c r="J157" s="342">
        <v>25.12</v>
      </c>
      <c r="K157" s="342">
        <v>33.6</v>
      </c>
      <c r="L157" s="342">
        <v>45.08</v>
      </c>
      <c r="M157" s="342">
        <v>61.77</v>
      </c>
      <c r="N157" s="342">
        <v>72.06</v>
      </c>
      <c r="O157" s="342">
        <v>89.7</v>
      </c>
      <c r="P157" s="342">
        <v>111.43</v>
      </c>
      <c r="Q157" s="342">
        <v>134.44</v>
      </c>
      <c r="R157" s="342">
        <v>162.11</v>
      </c>
      <c r="S157" s="342">
        <v>208.26</v>
      </c>
      <c r="T157" s="342">
        <v>243.09</v>
      </c>
      <c r="U157" s="344" t="s">
        <v>2015</v>
      </c>
      <c r="V157" s="343">
        <v>343.8</v>
      </c>
      <c r="W157" s="342">
        <v>397.22</v>
      </c>
      <c r="X157" s="103">
        <v>446.94</v>
      </c>
      <c r="Y157" s="103">
        <v>536.64</v>
      </c>
      <c r="Z157" s="342">
        <v>573.81</v>
      </c>
    </row>
    <row r="158" spans="1:26" ht="15.75">
      <c r="A158" s="75" t="s">
        <v>2016</v>
      </c>
      <c r="B158" s="342">
        <v>0.59</v>
      </c>
      <c r="C158" s="342">
        <v>17.34</v>
      </c>
      <c r="D158" s="342">
        <v>249</v>
      </c>
      <c r="E158" s="342">
        <v>955.52</v>
      </c>
      <c r="F158" s="182">
        <v>2638</v>
      </c>
      <c r="G158" s="182">
        <v>3805</v>
      </c>
      <c r="H158" s="182">
        <v>4581</v>
      </c>
      <c r="I158" s="342">
        <v>5.12</v>
      </c>
      <c r="J158" s="342">
        <v>7.9</v>
      </c>
      <c r="K158" s="342">
        <v>9.19</v>
      </c>
      <c r="L158" s="342">
        <v>11.57</v>
      </c>
      <c r="M158" s="342">
        <v>15.5</v>
      </c>
      <c r="N158" s="342">
        <v>16.39</v>
      </c>
      <c r="O158" s="342">
        <v>19.95</v>
      </c>
      <c r="P158" s="342">
        <v>26.53</v>
      </c>
      <c r="Q158" s="342">
        <v>33.87</v>
      </c>
      <c r="R158" s="342">
        <v>37.24</v>
      </c>
      <c r="S158" s="342">
        <v>45.2</v>
      </c>
      <c r="T158" s="342">
        <v>53.44</v>
      </c>
      <c r="U158" s="344" t="s">
        <v>2017</v>
      </c>
      <c r="V158" s="343">
        <v>56.97</v>
      </c>
      <c r="W158" s="342">
        <v>61.66</v>
      </c>
      <c r="X158" s="103">
        <v>67.3</v>
      </c>
      <c r="Y158" s="103">
        <v>76.55</v>
      </c>
      <c r="Z158" s="342">
        <v>85.19</v>
      </c>
    </row>
    <row r="159" spans="1:26" ht="15.75">
      <c r="A159" s="75" t="s">
        <v>2018</v>
      </c>
      <c r="B159" s="342">
        <v>30.17</v>
      </c>
      <c r="C159" s="342">
        <v>618.53</v>
      </c>
      <c r="D159" s="103">
        <v>10304</v>
      </c>
      <c r="E159" s="342">
        <v>35615.39</v>
      </c>
      <c r="F159" s="182">
        <v>90428</v>
      </c>
      <c r="G159" s="182">
        <v>134568</v>
      </c>
      <c r="H159" s="182">
        <v>168016</v>
      </c>
      <c r="I159" s="342">
        <v>201.84</v>
      </c>
      <c r="J159" s="342">
        <v>264.25</v>
      </c>
      <c r="K159" s="342">
        <v>351.35</v>
      </c>
      <c r="L159" s="342">
        <v>444.06</v>
      </c>
      <c r="M159" s="342">
        <v>551.39</v>
      </c>
      <c r="N159" s="342">
        <v>631.81</v>
      </c>
      <c r="O159" s="342">
        <v>724.84</v>
      </c>
      <c r="P159" s="342">
        <v>822.07</v>
      </c>
      <c r="Q159" s="342">
        <v>940.57</v>
      </c>
      <c r="R159" s="342">
        <v>1100.52</v>
      </c>
      <c r="S159" s="342">
        <v>1328.61</v>
      </c>
      <c r="T159" s="342">
        <v>1490.27</v>
      </c>
      <c r="U159" s="344" t="s">
        <v>2019</v>
      </c>
      <c r="V159" s="343">
        <v>1726.5</v>
      </c>
      <c r="W159" s="342">
        <v>1876.58</v>
      </c>
      <c r="X159" s="103">
        <v>1990.25</v>
      </c>
      <c r="Y159" s="103">
        <v>2205.2</v>
      </c>
      <c r="Z159" s="342">
        <v>2521.46</v>
      </c>
    </row>
    <row r="160" spans="1:26" ht="28.5">
      <c r="A160" s="21" t="s">
        <v>2020</v>
      </c>
      <c r="B160" s="342">
        <v>19.64</v>
      </c>
      <c r="C160" s="103" t="s">
        <v>2021</v>
      </c>
      <c r="D160" s="103">
        <v>6664</v>
      </c>
      <c r="E160" s="342">
        <v>25380.81</v>
      </c>
      <c r="F160" s="80">
        <v>60847</v>
      </c>
      <c r="G160" s="80">
        <v>83494</v>
      </c>
      <c r="H160" s="80">
        <v>118718</v>
      </c>
      <c r="I160" s="80">
        <v>135.41</v>
      </c>
      <c r="J160" s="342">
        <v>197.9</v>
      </c>
      <c r="K160" s="80">
        <v>279.76</v>
      </c>
      <c r="L160" s="80">
        <v>352.04</v>
      </c>
      <c r="M160" s="80">
        <v>426.89</v>
      </c>
      <c r="N160" s="80">
        <v>488.84</v>
      </c>
      <c r="O160" s="80">
        <v>548.62</v>
      </c>
      <c r="P160" s="80">
        <v>608.58</v>
      </c>
      <c r="Q160" s="80">
        <v>714.24</v>
      </c>
      <c r="R160" s="80">
        <v>844.67</v>
      </c>
      <c r="S160" s="80">
        <v>1057.35</v>
      </c>
      <c r="T160" s="342">
        <v>1150.05</v>
      </c>
      <c r="U160" s="344" t="s">
        <v>2022</v>
      </c>
      <c r="V160" s="343">
        <v>1365.2</v>
      </c>
      <c r="W160" s="342">
        <v>1410.67</v>
      </c>
      <c r="X160" s="103">
        <v>1499.03</v>
      </c>
      <c r="Y160" s="103">
        <v>1614.1</v>
      </c>
      <c r="Z160" s="342">
        <v>1789.74</v>
      </c>
    </row>
    <row r="161" spans="1:26" ht="25.5">
      <c r="A161" s="75" t="s">
        <v>2023</v>
      </c>
      <c r="B161" s="342">
        <v>10.5</v>
      </c>
      <c r="C161" s="342">
        <v>122.61</v>
      </c>
      <c r="D161" s="342">
        <v>1614</v>
      </c>
      <c r="E161" s="342">
        <v>7016.21</v>
      </c>
      <c r="F161" s="182">
        <v>20704</v>
      </c>
      <c r="G161" s="182">
        <v>29400</v>
      </c>
      <c r="H161" s="182">
        <v>35055</v>
      </c>
      <c r="I161" s="342">
        <v>41.9</v>
      </c>
      <c r="J161" s="342">
        <v>52.67</v>
      </c>
      <c r="K161" s="342">
        <v>62.97</v>
      </c>
      <c r="L161" s="342">
        <v>76.6</v>
      </c>
      <c r="M161" s="342">
        <v>99.77</v>
      </c>
      <c r="N161" s="342">
        <v>116.43</v>
      </c>
      <c r="O161" s="342">
        <v>138.84</v>
      </c>
      <c r="P161" s="342">
        <v>171.36</v>
      </c>
      <c r="Q161" s="342">
        <v>197.08</v>
      </c>
      <c r="R161" s="342">
        <v>223.27</v>
      </c>
      <c r="S161" s="342">
        <v>249.31</v>
      </c>
      <c r="T161" s="342">
        <v>304.37</v>
      </c>
      <c r="U161" s="344" t="s">
        <v>2024</v>
      </c>
      <c r="V161" s="343">
        <v>381.03</v>
      </c>
      <c r="W161" s="342">
        <v>422.52</v>
      </c>
      <c r="X161" s="103">
        <v>494.47</v>
      </c>
      <c r="Y161" s="103">
        <v>555.94</v>
      </c>
      <c r="Z161" s="342">
        <v>610.84</v>
      </c>
    </row>
    <row r="162" spans="1:26" ht="15.75">
      <c r="A162" s="75" t="s">
        <v>2025</v>
      </c>
      <c r="B162" s="342">
        <v>4.54</v>
      </c>
      <c r="C162" s="342">
        <v>48.02</v>
      </c>
      <c r="D162" s="342">
        <v>777</v>
      </c>
      <c r="E162" s="342">
        <v>3470.18</v>
      </c>
      <c r="F162" s="182">
        <v>10471</v>
      </c>
      <c r="G162" s="182">
        <v>13922</v>
      </c>
      <c r="H162" s="182">
        <v>19491</v>
      </c>
      <c r="I162" s="342">
        <v>24.4</v>
      </c>
      <c r="J162" s="342">
        <v>31.22</v>
      </c>
      <c r="K162" s="342">
        <v>37.99</v>
      </c>
      <c r="L162" s="342">
        <v>46.89</v>
      </c>
      <c r="M162" s="342">
        <v>59.21</v>
      </c>
      <c r="N162" s="342">
        <v>66.94</v>
      </c>
      <c r="O162" s="342">
        <v>77.96</v>
      </c>
      <c r="P162" s="342">
        <v>94.6</v>
      </c>
      <c r="Q162" s="342">
        <v>110.21</v>
      </c>
      <c r="R162" s="342">
        <v>128.21</v>
      </c>
      <c r="S162" s="342">
        <v>148.32</v>
      </c>
      <c r="T162" s="342">
        <v>174.11</v>
      </c>
      <c r="U162" s="344" t="s">
        <v>2026</v>
      </c>
      <c r="V162" s="343">
        <v>217.7</v>
      </c>
      <c r="W162" s="342">
        <v>242.25</v>
      </c>
      <c r="X162" s="103">
        <v>277.24</v>
      </c>
      <c r="Y162" s="103">
        <v>306.95</v>
      </c>
      <c r="Z162" s="342">
        <v>334.21</v>
      </c>
    </row>
    <row r="163" spans="1:26" ht="20.25" customHeight="1">
      <c r="A163" s="437" t="s">
        <v>2027</v>
      </c>
      <c r="B163" s="437"/>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row>
    <row r="164" spans="1:26" ht="23.25" customHeight="1">
      <c r="A164" s="424" t="s">
        <v>2028</v>
      </c>
      <c r="B164" s="424"/>
      <c r="C164" s="424"/>
      <c r="D164" s="424"/>
      <c r="E164" s="424"/>
      <c r="F164" s="424"/>
      <c r="G164" s="424"/>
      <c r="H164" s="424"/>
      <c r="I164" s="424"/>
      <c r="J164" s="424"/>
      <c r="K164" s="424"/>
      <c r="L164" s="424"/>
      <c r="M164" s="424"/>
      <c r="N164" s="424"/>
      <c r="O164" s="424"/>
      <c r="P164" s="424"/>
      <c r="Q164" s="424"/>
      <c r="R164" s="424"/>
      <c r="S164" s="424"/>
      <c r="T164" s="424"/>
      <c r="U164" s="424"/>
      <c r="V164" s="424"/>
      <c r="W164" s="424"/>
      <c r="X164" s="424"/>
      <c r="Y164" s="424"/>
      <c r="Z164" s="424"/>
    </row>
    <row r="165" spans="1:26" ht="12.75">
      <c r="A165" s="426" t="s">
        <v>2029</v>
      </c>
      <c r="B165" s="426"/>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1"/>
    </row>
    <row r="166" spans="1:26" ht="12.75">
      <c r="A166" s="426" t="s">
        <v>2030</v>
      </c>
      <c r="B166" s="426"/>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1"/>
    </row>
    <row r="167" spans="1:26" ht="12.75">
      <c r="A167" s="426" t="s">
        <v>2031</v>
      </c>
      <c r="B167" s="426"/>
      <c r="C167" s="426"/>
      <c r="D167" s="426"/>
      <c r="E167" s="426"/>
      <c r="F167" s="426"/>
      <c r="G167" s="426"/>
      <c r="H167" s="426"/>
      <c r="I167" s="426"/>
      <c r="J167" s="426"/>
      <c r="K167" s="426"/>
      <c r="L167" s="426"/>
      <c r="M167" s="426"/>
      <c r="N167" s="426"/>
      <c r="O167" s="426"/>
      <c r="P167" s="426"/>
      <c r="Q167" s="426"/>
      <c r="R167" s="426"/>
      <c r="S167" s="426"/>
      <c r="T167" s="426"/>
      <c r="U167" s="426"/>
      <c r="V167" s="426"/>
      <c r="W167" s="426"/>
      <c r="X167" s="426"/>
      <c r="Y167" s="426"/>
      <c r="Z167" s="1"/>
    </row>
    <row r="168" spans="1:26" ht="12.75">
      <c r="A168" s="426" t="s">
        <v>2032</v>
      </c>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1"/>
    </row>
    <row r="169" spans="1:26" ht="12.75">
      <c r="A169" s="426" t="s">
        <v>2033</v>
      </c>
      <c r="B169" s="426"/>
      <c r="C169" s="426"/>
      <c r="D169" s="426"/>
      <c r="E169" s="426"/>
      <c r="F169" s="426"/>
      <c r="G169" s="426"/>
      <c r="H169" s="426"/>
      <c r="I169" s="426"/>
      <c r="J169" s="426"/>
      <c r="K169" s="426"/>
      <c r="L169" s="426"/>
      <c r="M169" s="426"/>
      <c r="N169" s="426"/>
      <c r="O169" s="426"/>
      <c r="P169" s="426"/>
      <c r="Q169" s="426"/>
      <c r="R169" s="426"/>
      <c r="S169" s="426"/>
      <c r="T169" s="426"/>
      <c r="U169" s="426"/>
      <c r="V169" s="426"/>
      <c r="W169" s="426"/>
      <c r="X169" s="426"/>
      <c r="Y169" s="426"/>
      <c r="Z169" s="1"/>
    </row>
    <row r="170" spans="1:26" ht="12.75">
      <c r="A170" s="426" t="s">
        <v>2034</v>
      </c>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1"/>
    </row>
    <row r="171" spans="1:26" ht="12.75">
      <c r="A171" s="426" t="s">
        <v>2035</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1"/>
    </row>
    <row r="172" spans="1:26" ht="12.75">
      <c r="A172" s="426" t="s">
        <v>2036</v>
      </c>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1"/>
    </row>
    <row r="173" spans="1:26" ht="12.75">
      <c r="A173" s="426" t="s">
        <v>2037</v>
      </c>
      <c r="B173" s="426"/>
      <c r="C173" s="426"/>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345"/>
    </row>
    <row r="174" spans="1:26" ht="12.75">
      <c r="A174" s="426" t="s">
        <v>2038</v>
      </c>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345"/>
    </row>
    <row r="175" spans="1:26" ht="21.75" customHeight="1">
      <c r="A175" s="438" t="s">
        <v>2039</v>
      </c>
      <c r="B175" s="438"/>
      <c r="C175" s="438"/>
      <c r="D175" s="438"/>
      <c r="E175" s="438"/>
      <c r="F175" s="438"/>
      <c r="G175" s="438"/>
      <c r="H175" s="438"/>
      <c r="I175" s="438"/>
      <c r="J175" s="438"/>
      <c r="K175" s="438"/>
      <c r="L175" s="438"/>
      <c r="M175" s="438"/>
      <c r="N175" s="438"/>
      <c r="O175" s="438"/>
      <c r="P175" s="438"/>
      <c r="Q175" s="438"/>
      <c r="R175" s="438"/>
      <c r="S175" s="438"/>
      <c r="T175" s="438"/>
      <c r="U175" s="438"/>
      <c r="V175" s="438"/>
      <c r="W175" s="438"/>
      <c r="X175" s="438"/>
      <c r="Y175" s="438"/>
      <c r="Z175" s="345"/>
    </row>
    <row r="176" spans="1:26" ht="12.75">
      <c r="A176" s="426" t="s">
        <v>2040</v>
      </c>
      <c r="B176" s="426"/>
      <c r="C176" s="426"/>
      <c r="D176" s="426"/>
      <c r="E176" s="426"/>
      <c r="F176" s="426"/>
      <c r="G176" s="426"/>
      <c r="H176" s="426"/>
      <c r="I176" s="426"/>
      <c r="J176" s="426"/>
      <c r="K176" s="426"/>
      <c r="L176" s="426"/>
      <c r="M176" s="426"/>
      <c r="N176" s="426"/>
      <c r="O176" s="426"/>
      <c r="P176" s="426"/>
      <c r="Q176" s="426"/>
      <c r="R176" s="426"/>
      <c r="S176" s="426"/>
      <c r="T176" s="426"/>
      <c r="U176" s="426"/>
      <c r="V176" s="426"/>
      <c r="W176" s="426"/>
      <c r="X176" s="426"/>
      <c r="Y176" s="426"/>
      <c r="Z176" s="345"/>
    </row>
    <row r="177" spans="1:256" s="2" customFormat="1" ht="12.75">
      <c r="A177" s="426" t="s">
        <v>2041</v>
      </c>
      <c r="B177" s="426"/>
      <c r="C177" s="426"/>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345"/>
      <c r="AA177" s="1"/>
      <c r="AB177" s="1"/>
      <c r="AC177" s="1"/>
      <c r="AD177" s="1"/>
      <c r="AE177" s="1"/>
      <c r="AF177" s="1"/>
      <c r="AG177" s="1"/>
      <c r="AH177" s="1"/>
      <c r="AI177" s="1"/>
      <c r="AJ177" s="1"/>
      <c r="AK177" s="1"/>
      <c r="AL177" s="1"/>
      <c r="AM177" s="1"/>
      <c r="AN177" s="1"/>
      <c r="AO177" s="1"/>
      <c r="AP177" s="1"/>
      <c r="AQ177" s="415"/>
      <c r="AR177" s="415"/>
      <c r="AS177" s="415"/>
      <c r="AT177" s="415"/>
      <c r="AU177" s="415"/>
      <c r="AV177" s="415"/>
      <c r="AW177" s="415"/>
      <c r="AX177" s="415"/>
      <c r="AY177" s="415"/>
      <c r="AZ177" s="415"/>
      <c r="BA177" s="415"/>
      <c r="BB177" s="415"/>
      <c r="BC177" s="415"/>
      <c r="BD177" s="415"/>
      <c r="BE177" s="415"/>
      <c r="BF177" s="415"/>
      <c r="BG177" s="415"/>
      <c r="BH177" s="415"/>
      <c r="BI177" s="415"/>
      <c r="BJ177" s="415"/>
      <c r="BK177" s="415"/>
      <c r="BL177" s="415"/>
      <c r="BM177" s="415"/>
      <c r="BN177" s="415"/>
      <c r="BO177" s="415"/>
      <c r="BP177" s="415"/>
      <c r="BQ177" s="415"/>
      <c r="BR177" s="415"/>
      <c r="BS177" s="415"/>
      <c r="BT177" s="415"/>
      <c r="BU177" s="415"/>
      <c r="BV177" s="415"/>
      <c r="BW177" s="415"/>
      <c r="BX177" s="415"/>
      <c r="BY177" s="415"/>
      <c r="BZ177" s="415"/>
      <c r="CA177" s="415"/>
      <c r="CB177" s="415"/>
      <c r="CC177" s="415"/>
      <c r="CD177" s="415"/>
      <c r="CE177" s="415"/>
      <c r="CF177" s="415"/>
      <c r="CG177" s="415"/>
      <c r="CH177" s="415"/>
      <c r="CI177" s="415"/>
      <c r="CJ177" s="415"/>
      <c r="CK177" s="415"/>
      <c r="CL177" s="415"/>
      <c r="CM177" s="415"/>
      <c r="CN177" s="415"/>
      <c r="CO177" s="415"/>
      <c r="CP177" s="415"/>
      <c r="CQ177" s="415"/>
      <c r="CR177" s="415"/>
      <c r="CS177" s="415"/>
      <c r="CT177" s="415"/>
      <c r="CU177" s="415"/>
      <c r="CV177" s="415"/>
      <c r="CW177" s="415"/>
      <c r="CX177" s="415"/>
      <c r="CY177" s="415"/>
      <c r="CZ177" s="415"/>
      <c r="DA177" s="415"/>
      <c r="DB177" s="415"/>
      <c r="DC177" s="415"/>
      <c r="DD177" s="415"/>
      <c r="DE177" s="415"/>
      <c r="DF177" s="415"/>
      <c r="DG177" s="415"/>
      <c r="DH177" s="415"/>
      <c r="DI177" s="415"/>
      <c r="DJ177" s="415"/>
      <c r="DK177" s="415"/>
      <c r="DL177" s="415"/>
      <c r="DM177" s="415"/>
      <c r="DN177" s="415"/>
      <c r="DO177" s="415"/>
      <c r="DP177" s="415"/>
      <c r="DQ177" s="415"/>
      <c r="DR177" s="415"/>
      <c r="DS177" s="415"/>
      <c r="DT177" s="415"/>
      <c r="DU177" s="415"/>
      <c r="DV177" s="415"/>
      <c r="DW177" s="415"/>
      <c r="DX177" s="415"/>
      <c r="DY177" s="415"/>
      <c r="DZ177" s="415"/>
      <c r="EA177" s="415"/>
      <c r="EB177" s="415"/>
      <c r="EC177" s="415"/>
      <c r="ED177" s="415"/>
      <c r="EE177" s="415"/>
      <c r="EF177" s="415"/>
      <c r="EG177" s="415"/>
      <c r="EH177" s="415"/>
      <c r="EI177" s="415"/>
      <c r="EJ177" s="415"/>
      <c r="EK177" s="415"/>
      <c r="EL177" s="415"/>
      <c r="EM177" s="415"/>
      <c r="EN177" s="415"/>
      <c r="EO177" s="415"/>
      <c r="EP177" s="415"/>
      <c r="EQ177" s="415"/>
      <c r="ER177" s="415"/>
      <c r="ES177" s="415"/>
      <c r="ET177" s="415"/>
      <c r="EU177" s="415"/>
      <c r="EV177" s="415"/>
      <c r="EW177" s="415"/>
      <c r="EX177" s="415"/>
      <c r="EY177" s="415"/>
      <c r="EZ177" s="415"/>
      <c r="FA177" s="415"/>
      <c r="FB177" s="415"/>
      <c r="FC177" s="415"/>
      <c r="FD177" s="415"/>
      <c r="FE177" s="415"/>
      <c r="FF177" s="415"/>
      <c r="FG177" s="415"/>
      <c r="FH177" s="415"/>
      <c r="FI177" s="415"/>
      <c r="FJ177" s="415"/>
      <c r="FK177" s="415"/>
      <c r="FL177" s="415"/>
      <c r="FM177" s="415"/>
      <c r="FN177" s="415"/>
      <c r="FO177" s="415"/>
      <c r="FP177" s="415"/>
      <c r="FQ177" s="415"/>
      <c r="FR177" s="415"/>
      <c r="FS177" s="415"/>
      <c r="FT177" s="415"/>
      <c r="FU177" s="415"/>
      <c r="FV177" s="415"/>
      <c r="FW177" s="415"/>
      <c r="FX177" s="415"/>
      <c r="FY177" s="415"/>
      <c r="FZ177" s="415"/>
      <c r="GA177" s="415"/>
      <c r="GB177" s="415"/>
      <c r="GC177" s="415"/>
      <c r="GD177" s="415"/>
      <c r="GE177" s="415"/>
      <c r="GF177" s="415"/>
      <c r="GG177" s="415"/>
      <c r="GH177" s="415"/>
      <c r="GI177" s="415"/>
      <c r="GJ177" s="415"/>
      <c r="GK177" s="415"/>
      <c r="GL177" s="415"/>
      <c r="GM177" s="415"/>
      <c r="GN177" s="415"/>
      <c r="GO177" s="415"/>
      <c r="GP177" s="415"/>
      <c r="GQ177" s="415"/>
      <c r="GR177" s="415"/>
      <c r="GS177" s="415"/>
      <c r="GT177" s="415"/>
      <c r="GU177" s="415"/>
      <c r="GV177" s="415"/>
      <c r="GW177" s="415"/>
      <c r="GX177" s="415"/>
      <c r="GY177" s="415"/>
      <c r="GZ177" s="415"/>
      <c r="HA177" s="415"/>
      <c r="HB177" s="415"/>
      <c r="HC177" s="415"/>
      <c r="HD177" s="415"/>
      <c r="HE177" s="415"/>
      <c r="HF177" s="415"/>
      <c r="HG177" s="415"/>
      <c r="HH177" s="415"/>
      <c r="HI177" s="415"/>
      <c r="HJ177" s="415"/>
      <c r="HK177" s="415"/>
      <c r="HL177" s="415"/>
      <c r="HM177" s="415"/>
      <c r="HN177" s="415"/>
      <c r="HO177" s="415"/>
      <c r="HP177" s="415"/>
      <c r="HQ177" s="415"/>
      <c r="HR177" s="415"/>
      <c r="HS177" s="415"/>
      <c r="HT177" s="415"/>
      <c r="HU177" s="415"/>
      <c r="HV177" s="415"/>
      <c r="HW177" s="415"/>
      <c r="HX177" s="415"/>
      <c r="HY177" s="415"/>
      <c r="HZ177" s="415"/>
      <c r="IA177" s="415"/>
      <c r="IB177" s="415"/>
      <c r="IC177" s="415"/>
      <c r="ID177" s="415"/>
      <c r="IE177" s="415"/>
      <c r="IF177" s="415"/>
      <c r="IG177" s="415"/>
      <c r="IH177" s="415"/>
      <c r="II177" s="415"/>
      <c r="IJ177" s="415"/>
      <c r="IK177" s="415"/>
      <c r="IL177" s="415"/>
      <c r="IM177" s="415"/>
      <c r="IN177" s="415"/>
      <c r="IO177" s="415"/>
      <c r="IP177" s="415"/>
      <c r="IQ177" s="415"/>
      <c r="IR177" s="415"/>
      <c r="IS177" s="415"/>
      <c r="IT177" s="415"/>
      <c r="IU177" s="415"/>
      <c r="IV177" s="415"/>
    </row>
    <row r="178" spans="1:256" s="2" customFormat="1" ht="12.75">
      <c r="A178" s="426" t="s">
        <v>2042</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345"/>
      <c r="AA178" s="1"/>
      <c r="AB178" s="1"/>
      <c r="AC178" s="1"/>
      <c r="AD178" s="1"/>
      <c r="AE178" s="1"/>
      <c r="AF178" s="1"/>
      <c r="AG178" s="1"/>
      <c r="AH178" s="1"/>
      <c r="AI178" s="1"/>
      <c r="AJ178" s="1"/>
      <c r="AK178" s="1"/>
      <c r="AL178" s="1"/>
      <c r="AM178" s="1"/>
      <c r="AN178" s="1"/>
      <c r="AO178" s="1"/>
      <c r="AP178" s="1"/>
      <c r="AQ178" s="415"/>
      <c r="AR178" s="415"/>
      <c r="AS178" s="415"/>
      <c r="AT178" s="415"/>
      <c r="AU178" s="415"/>
      <c r="AV178" s="415"/>
      <c r="AW178" s="415"/>
      <c r="AX178" s="415"/>
      <c r="AY178" s="415"/>
      <c r="AZ178" s="415"/>
      <c r="BA178" s="415"/>
      <c r="BB178" s="415"/>
      <c r="BC178" s="415"/>
      <c r="BD178" s="415"/>
      <c r="BE178" s="415"/>
      <c r="BF178" s="415"/>
      <c r="BG178" s="415"/>
      <c r="BH178" s="415"/>
      <c r="BI178" s="415"/>
      <c r="BJ178" s="415"/>
      <c r="BK178" s="415"/>
      <c r="BL178" s="415"/>
      <c r="BM178" s="415"/>
      <c r="BN178" s="415"/>
      <c r="BO178" s="415"/>
      <c r="BP178" s="415"/>
      <c r="BQ178" s="415"/>
      <c r="BR178" s="415"/>
      <c r="BS178" s="415"/>
      <c r="BT178" s="415"/>
      <c r="BU178" s="415"/>
      <c r="BV178" s="415"/>
      <c r="BW178" s="415"/>
      <c r="BX178" s="415"/>
      <c r="BY178" s="415"/>
      <c r="BZ178" s="415"/>
      <c r="CA178" s="415"/>
      <c r="CB178" s="415"/>
      <c r="CC178" s="415"/>
      <c r="CD178" s="415"/>
      <c r="CE178" s="415"/>
      <c r="CF178" s="415"/>
      <c r="CG178" s="415"/>
      <c r="CH178" s="415"/>
      <c r="CI178" s="415"/>
      <c r="CJ178" s="415"/>
      <c r="CK178" s="415"/>
      <c r="CL178" s="415"/>
      <c r="CM178" s="415"/>
      <c r="CN178" s="415"/>
      <c r="CO178" s="415"/>
      <c r="CP178" s="415"/>
      <c r="CQ178" s="415"/>
      <c r="CR178" s="415"/>
      <c r="CS178" s="415"/>
      <c r="CT178" s="415"/>
      <c r="CU178" s="415"/>
      <c r="CV178" s="415"/>
      <c r="CW178" s="415"/>
      <c r="CX178" s="415"/>
      <c r="CY178" s="415"/>
      <c r="CZ178" s="415"/>
      <c r="DA178" s="415"/>
      <c r="DB178" s="415"/>
      <c r="DC178" s="415"/>
      <c r="DD178" s="415"/>
      <c r="DE178" s="415"/>
      <c r="DF178" s="415"/>
      <c r="DG178" s="415"/>
      <c r="DH178" s="415"/>
      <c r="DI178" s="415"/>
      <c r="DJ178" s="415"/>
      <c r="DK178" s="415"/>
      <c r="DL178" s="415"/>
      <c r="DM178" s="415"/>
      <c r="DN178" s="415"/>
      <c r="DO178" s="415"/>
      <c r="DP178" s="415"/>
      <c r="DQ178" s="415"/>
      <c r="DR178" s="415"/>
      <c r="DS178" s="415"/>
      <c r="DT178" s="415"/>
      <c r="DU178" s="415"/>
      <c r="DV178" s="415"/>
      <c r="DW178" s="415"/>
      <c r="DX178" s="415"/>
      <c r="DY178" s="415"/>
      <c r="DZ178" s="415"/>
      <c r="EA178" s="415"/>
      <c r="EB178" s="415"/>
      <c r="EC178" s="415"/>
      <c r="ED178" s="415"/>
      <c r="EE178" s="415"/>
      <c r="EF178" s="415"/>
      <c r="EG178" s="415"/>
      <c r="EH178" s="415"/>
      <c r="EI178" s="415"/>
      <c r="EJ178" s="415"/>
      <c r="EK178" s="415"/>
      <c r="EL178" s="415"/>
      <c r="EM178" s="415"/>
      <c r="EN178" s="415"/>
      <c r="EO178" s="415"/>
      <c r="EP178" s="415"/>
      <c r="EQ178" s="415"/>
      <c r="ER178" s="415"/>
      <c r="ES178" s="415"/>
      <c r="ET178" s="415"/>
      <c r="EU178" s="415"/>
      <c r="EV178" s="415"/>
      <c r="EW178" s="415"/>
      <c r="EX178" s="415"/>
      <c r="EY178" s="415"/>
      <c r="EZ178" s="415"/>
      <c r="FA178" s="415"/>
      <c r="FB178" s="415"/>
      <c r="FC178" s="415"/>
      <c r="FD178" s="415"/>
      <c r="FE178" s="415"/>
      <c r="FF178" s="415"/>
      <c r="FG178" s="415"/>
      <c r="FH178" s="415"/>
      <c r="FI178" s="415"/>
      <c r="FJ178" s="415"/>
      <c r="FK178" s="415"/>
      <c r="FL178" s="415"/>
      <c r="FM178" s="415"/>
      <c r="FN178" s="415"/>
      <c r="FO178" s="415"/>
      <c r="FP178" s="415"/>
      <c r="FQ178" s="415"/>
      <c r="FR178" s="415"/>
      <c r="FS178" s="415"/>
      <c r="FT178" s="415"/>
      <c r="FU178" s="415"/>
      <c r="FV178" s="415"/>
      <c r="FW178" s="415"/>
      <c r="FX178" s="415"/>
      <c r="FY178" s="415"/>
      <c r="FZ178" s="415"/>
      <c r="GA178" s="415"/>
      <c r="GB178" s="415"/>
      <c r="GC178" s="415"/>
      <c r="GD178" s="415"/>
      <c r="GE178" s="415"/>
      <c r="GF178" s="415"/>
      <c r="GG178" s="415"/>
      <c r="GH178" s="415"/>
      <c r="GI178" s="415"/>
      <c r="GJ178" s="415"/>
      <c r="GK178" s="415"/>
      <c r="GL178" s="415"/>
      <c r="GM178" s="415"/>
      <c r="GN178" s="415"/>
      <c r="GO178" s="415"/>
      <c r="GP178" s="415"/>
      <c r="GQ178" s="415"/>
      <c r="GR178" s="415"/>
      <c r="GS178" s="415"/>
      <c r="GT178" s="415"/>
      <c r="GU178" s="415"/>
      <c r="GV178" s="415"/>
      <c r="GW178" s="415"/>
      <c r="GX178" s="415"/>
      <c r="GY178" s="415"/>
      <c r="GZ178" s="415"/>
      <c r="HA178" s="415"/>
      <c r="HB178" s="415"/>
      <c r="HC178" s="415"/>
      <c r="HD178" s="415"/>
      <c r="HE178" s="415"/>
      <c r="HF178" s="415"/>
      <c r="HG178" s="415"/>
      <c r="HH178" s="415"/>
      <c r="HI178" s="415"/>
      <c r="HJ178" s="415"/>
      <c r="HK178" s="415"/>
      <c r="HL178" s="415"/>
      <c r="HM178" s="415"/>
      <c r="HN178" s="415"/>
      <c r="HO178" s="415"/>
      <c r="HP178" s="415"/>
      <c r="HQ178" s="415"/>
      <c r="HR178" s="415"/>
      <c r="HS178" s="415"/>
      <c r="HT178" s="415"/>
      <c r="HU178" s="415"/>
      <c r="HV178" s="415"/>
      <c r="HW178" s="415"/>
      <c r="HX178" s="415"/>
      <c r="HY178" s="415"/>
      <c r="HZ178" s="415"/>
      <c r="IA178" s="415"/>
      <c r="IB178" s="415"/>
      <c r="IC178" s="415"/>
      <c r="ID178" s="415"/>
      <c r="IE178" s="415"/>
      <c r="IF178" s="415"/>
      <c r="IG178" s="415"/>
      <c r="IH178" s="415"/>
      <c r="II178" s="415"/>
      <c r="IJ178" s="415"/>
      <c r="IK178" s="415"/>
      <c r="IL178" s="415"/>
      <c r="IM178" s="415"/>
      <c r="IN178" s="415"/>
      <c r="IO178" s="415"/>
      <c r="IP178" s="415"/>
      <c r="IQ178" s="415"/>
      <c r="IR178" s="415"/>
      <c r="IS178" s="415"/>
      <c r="IT178" s="415"/>
      <c r="IU178" s="415"/>
      <c r="IV178" s="415"/>
    </row>
    <row r="179" spans="1:256" s="2" customFormat="1" ht="12.75">
      <c r="A179" s="426" t="s">
        <v>2043</v>
      </c>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345"/>
      <c r="AA179" s="1"/>
      <c r="AB179" s="1"/>
      <c r="AC179" s="1"/>
      <c r="AD179" s="1"/>
      <c r="AE179" s="1"/>
      <c r="AF179" s="1"/>
      <c r="AG179" s="1"/>
      <c r="AH179" s="1"/>
      <c r="AI179" s="1"/>
      <c r="AJ179" s="1"/>
      <c r="AK179" s="1"/>
      <c r="AL179" s="1"/>
      <c r="AM179" s="1"/>
      <c r="AN179" s="1"/>
      <c r="AO179" s="1"/>
      <c r="AP179" s="1"/>
      <c r="AQ179" s="415"/>
      <c r="AR179" s="415"/>
      <c r="AS179" s="415"/>
      <c r="AT179" s="415"/>
      <c r="AU179" s="415"/>
      <c r="AV179" s="415"/>
      <c r="AW179" s="415"/>
      <c r="AX179" s="415"/>
      <c r="AY179" s="415"/>
      <c r="AZ179" s="415"/>
      <c r="BA179" s="415"/>
      <c r="BB179" s="415"/>
      <c r="BC179" s="415"/>
      <c r="BD179" s="415"/>
      <c r="BE179" s="415"/>
      <c r="BF179" s="415"/>
      <c r="BG179" s="415"/>
      <c r="BH179" s="415"/>
      <c r="BI179" s="415"/>
      <c r="BJ179" s="415"/>
      <c r="BK179" s="415"/>
      <c r="BL179" s="415"/>
      <c r="BM179" s="415"/>
      <c r="BN179" s="415"/>
      <c r="BO179" s="415"/>
      <c r="BP179" s="415"/>
      <c r="BQ179" s="415"/>
      <c r="BR179" s="415"/>
      <c r="BS179" s="415"/>
      <c r="BT179" s="415"/>
      <c r="BU179" s="415"/>
      <c r="BV179" s="415"/>
      <c r="BW179" s="415"/>
      <c r="BX179" s="415"/>
      <c r="BY179" s="415"/>
      <c r="BZ179" s="415"/>
      <c r="CA179" s="415"/>
      <c r="CB179" s="415"/>
      <c r="CC179" s="415"/>
      <c r="CD179" s="415"/>
      <c r="CE179" s="415"/>
      <c r="CF179" s="415"/>
      <c r="CG179" s="415"/>
      <c r="CH179" s="415"/>
      <c r="CI179" s="415"/>
      <c r="CJ179" s="415"/>
      <c r="CK179" s="415"/>
      <c r="CL179" s="415"/>
      <c r="CM179" s="415"/>
      <c r="CN179" s="415"/>
      <c r="CO179" s="415"/>
      <c r="CP179" s="415"/>
      <c r="CQ179" s="415"/>
      <c r="CR179" s="415"/>
      <c r="CS179" s="415"/>
      <c r="CT179" s="415"/>
      <c r="CU179" s="415"/>
      <c r="CV179" s="415"/>
      <c r="CW179" s="415"/>
      <c r="CX179" s="415"/>
      <c r="CY179" s="415"/>
      <c r="CZ179" s="415"/>
      <c r="DA179" s="415"/>
      <c r="DB179" s="415"/>
      <c r="DC179" s="415"/>
      <c r="DD179" s="415"/>
      <c r="DE179" s="415"/>
      <c r="DF179" s="415"/>
      <c r="DG179" s="415"/>
      <c r="DH179" s="415"/>
      <c r="DI179" s="415"/>
      <c r="DJ179" s="415"/>
      <c r="DK179" s="415"/>
      <c r="DL179" s="415"/>
      <c r="DM179" s="415"/>
      <c r="DN179" s="415"/>
      <c r="DO179" s="415"/>
      <c r="DP179" s="415"/>
      <c r="DQ179" s="415"/>
      <c r="DR179" s="415"/>
      <c r="DS179" s="415"/>
      <c r="DT179" s="415"/>
      <c r="DU179" s="415"/>
      <c r="DV179" s="415"/>
      <c r="DW179" s="415"/>
      <c r="DX179" s="415"/>
      <c r="DY179" s="415"/>
      <c r="DZ179" s="415"/>
      <c r="EA179" s="415"/>
      <c r="EB179" s="415"/>
      <c r="EC179" s="415"/>
      <c r="ED179" s="415"/>
      <c r="EE179" s="415"/>
      <c r="EF179" s="415"/>
      <c r="EG179" s="415"/>
      <c r="EH179" s="415"/>
      <c r="EI179" s="415"/>
      <c r="EJ179" s="415"/>
      <c r="EK179" s="415"/>
      <c r="EL179" s="415"/>
      <c r="EM179" s="415"/>
      <c r="EN179" s="415"/>
      <c r="EO179" s="415"/>
      <c r="EP179" s="415"/>
      <c r="EQ179" s="415"/>
      <c r="ER179" s="415"/>
      <c r="ES179" s="415"/>
      <c r="ET179" s="415"/>
      <c r="EU179" s="415"/>
      <c r="EV179" s="415"/>
      <c r="EW179" s="415"/>
      <c r="EX179" s="415"/>
      <c r="EY179" s="415"/>
      <c r="EZ179" s="415"/>
      <c r="FA179" s="415"/>
      <c r="FB179" s="415"/>
      <c r="FC179" s="415"/>
      <c r="FD179" s="415"/>
      <c r="FE179" s="415"/>
      <c r="FF179" s="415"/>
      <c r="FG179" s="415"/>
      <c r="FH179" s="415"/>
      <c r="FI179" s="415"/>
      <c r="FJ179" s="415"/>
      <c r="FK179" s="415"/>
      <c r="FL179" s="415"/>
      <c r="FM179" s="415"/>
      <c r="FN179" s="415"/>
      <c r="FO179" s="415"/>
      <c r="FP179" s="415"/>
      <c r="FQ179" s="415"/>
      <c r="FR179" s="415"/>
      <c r="FS179" s="415"/>
      <c r="FT179" s="415"/>
      <c r="FU179" s="415"/>
      <c r="FV179" s="415"/>
      <c r="FW179" s="415"/>
      <c r="FX179" s="415"/>
      <c r="FY179" s="415"/>
      <c r="FZ179" s="415"/>
      <c r="GA179" s="415"/>
      <c r="GB179" s="415"/>
      <c r="GC179" s="415"/>
      <c r="GD179" s="415"/>
      <c r="GE179" s="415"/>
      <c r="GF179" s="415"/>
      <c r="GG179" s="415"/>
      <c r="GH179" s="415"/>
      <c r="GI179" s="415"/>
      <c r="GJ179" s="415"/>
      <c r="GK179" s="415"/>
      <c r="GL179" s="415"/>
      <c r="GM179" s="415"/>
      <c r="GN179" s="415"/>
      <c r="GO179" s="415"/>
      <c r="GP179" s="415"/>
      <c r="GQ179" s="415"/>
      <c r="GR179" s="415"/>
      <c r="GS179" s="415"/>
      <c r="GT179" s="415"/>
      <c r="GU179" s="415"/>
      <c r="GV179" s="415"/>
      <c r="GW179" s="415"/>
      <c r="GX179" s="415"/>
      <c r="GY179" s="415"/>
      <c r="GZ179" s="415"/>
      <c r="HA179" s="415"/>
      <c r="HB179" s="415"/>
      <c r="HC179" s="415"/>
      <c r="HD179" s="415"/>
      <c r="HE179" s="415"/>
      <c r="HF179" s="415"/>
      <c r="HG179" s="415"/>
      <c r="HH179" s="415"/>
      <c r="HI179" s="415"/>
      <c r="HJ179" s="415"/>
      <c r="HK179" s="415"/>
      <c r="HL179" s="415"/>
      <c r="HM179" s="415"/>
      <c r="HN179" s="415"/>
      <c r="HO179" s="415"/>
      <c r="HP179" s="415"/>
      <c r="HQ179" s="415"/>
      <c r="HR179" s="415"/>
      <c r="HS179" s="415"/>
      <c r="HT179" s="415"/>
      <c r="HU179" s="415"/>
      <c r="HV179" s="415"/>
      <c r="HW179" s="415"/>
      <c r="HX179" s="415"/>
      <c r="HY179" s="415"/>
      <c r="HZ179" s="415"/>
      <c r="IA179" s="415"/>
      <c r="IB179" s="415"/>
      <c r="IC179" s="415"/>
      <c r="ID179" s="415"/>
      <c r="IE179" s="415"/>
      <c r="IF179" s="415"/>
      <c r="IG179" s="415"/>
      <c r="IH179" s="415"/>
      <c r="II179" s="415"/>
      <c r="IJ179" s="415"/>
      <c r="IK179" s="415"/>
      <c r="IL179" s="415"/>
      <c r="IM179" s="415"/>
      <c r="IN179" s="415"/>
      <c r="IO179" s="415"/>
      <c r="IP179" s="415"/>
      <c r="IQ179" s="415"/>
      <c r="IR179" s="415"/>
      <c r="IS179" s="415"/>
      <c r="IT179" s="415"/>
      <c r="IU179" s="415"/>
      <c r="IV179" s="415"/>
    </row>
    <row r="180" spans="1:256" s="2" customFormat="1" ht="23.25" customHeight="1">
      <c r="A180" s="438" t="s">
        <v>2044</v>
      </c>
      <c r="B180" s="438"/>
      <c r="C180" s="438"/>
      <c r="D180" s="438"/>
      <c r="E180" s="438"/>
      <c r="F180" s="438"/>
      <c r="G180" s="438"/>
      <c r="H180" s="438"/>
      <c r="I180" s="438"/>
      <c r="J180" s="438"/>
      <c r="K180" s="438"/>
      <c r="L180" s="438"/>
      <c r="M180" s="438"/>
      <c r="N180" s="438"/>
      <c r="O180" s="438"/>
      <c r="P180" s="438"/>
      <c r="Q180" s="438"/>
      <c r="R180" s="438"/>
      <c r="S180" s="438"/>
      <c r="T180" s="438"/>
      <c r="U180" s="438"/>
      <c r="V180" s="438"/>
      <c r="W180" s="438"/>
      <c r="X180" s="438"/>
      <c r="Y180" s="438"/>
      <c r="Z180" s="345"/>
      <c r="AA180" s="1"/>
      <c r="AB180" s="1"/>
      <c r="AC180" s="1"/>
      <c r="AD180" s="1"/>
      <c r="AE180" s="1"/>
      <c r="AF180" s="1"/>
      <c r="AG180" s="1"/>
      <c r="AH180" s="1"/>
      <c r="AI180" s="1"/>
      <c r="AJ180" s="1"/>
      <c r="AK180" s="1"/>
      <c r="AL180" s="1"/>
      <c r="AM180" s="1"/>
      <c r="AN180" s="1"/>
      <c r="AO180" s="1"/>
      <c r="AP180" s="1"/>
      <c r="AQ180" s="415"/>
      <c r="AR180" s="415"/>
      <c r="AS180" s="415"/>
      <c r="AT180" s="415"/>
      <c r="AU180" s="415"/>
      <c r="AV180" s="415"/>
      <c r="AW180" s="415"/>
      <c r="AX180" s="415"/>
      <c r="AY180" s="415"/>
      <c r="AZ180" s="415"/>
      <c r="BA180" s="415"/>
      <c r="BB180" s="415"/>
      <c r="BC180" s="415"/>
      <c r="BD180" s="415"/>
      <c r="BE180" s="415"/>
      <c r="BF180" s="415"/>
      <c r="BG180" s="415"/>
      <c r="BH180" s="415"/>
      <c r="BI180" s="415"/>
      <c r="BJ180" s="415"/>
      <c r="BK180" s="415"/>
      <c r="BL180" s="415"/>
      <c r="BM180" s="415"/>
      <c r="BN180" s="415"/>
      <c r="BO180" s="415"/>
      <c r="BP180" s="415"/>
      <c r="BQ180" s="415"/>
      <c r="BR180" s="415"/>
      <c r="BS180" s="415"/>
      <c r="BT180" s="415"/>
      <c r="BU180" s="415"/>
      <c r="BV180" s="415"/>
      <c r="BW180" s="415"/>
      <c r="BX180" s="415"/>
      <c r="BY180" s="415"/>
      <c r="BZ180" s="415"/>
      <c r="CA180" s="415"/>
      <c r="CB180" s="415"/>
      <c r="CC180" s="415"/>
      <c r="CD180" s="415"/>
      <c r="CE180" s="415"/>
      <c r="CF180" s="415"/>
      <c r="CG180" s="415"/>
      <c r="CH180" s="415"/>
      <c r="CI180" s="415"/>
      <c r="CJ180" s="415"/>
      <c r="CK180" s="415"/>
      <c r="CL180" s="415"/>
      <c r="CM180" s="415"/>
      <c r="CN180" s="415"/>
      <c r="CO180" s="415"/>
      <c r="CP180" s="415"/>
      <c r="CQ180" s="415"/>
      <c r="CR180" s="415"/>
      <c r="CS180" s="415"/>
      <c r="CT180" s="415"/>
      <c r="CU180" s="415"/>
      <c r="CV180" s="415"/>
      <c r="CW180" s="415"/>
      <c r="CX180" s="415"/>
      <c r="CY180" s="415"/>
      <c r="CZ180" s="415"/>
      <c r="DA180" s="415"/>
      <c r="DB180" s="415"/>
      <c r="DC180" s="415"/>
      <c r="DD180" s="415"/>
      <c r="DE180" s="415"/>
      <c r="DF180" s="415"/>
      <c r="DG180" s="415"/>
      <c r="DH180" s="415"/>
      <c r="DI180" s="415"/>
      <c r="DJ180" s="415"/>
      <c r="DK180" s="415"/>
      <c r="DL180" s="415"/>
      <c r="DM180" s="415"/>
      <c r="DN180" s="415"/>
      <c r="DO180" s="415"/>
      <c r="DP180" s="415"/>
      <c r="DQ180" s="415"/>
      <c r="DR180" s="415"/>
      <c r="DS180" s="415"/>
      <c r="DT180" s="415"/>
      <c r="DU180" s="415"/>
      <c r="DV180" s="415"/>
      <c r="DW180" s="415"/>
      <c r="DX180" s="415"/>
      <c r="DY180" s="415"/>
      <c r="DZ180" s="415"/>
      <c r="EA180" s="415"/>
      <c r="EB180" s="415"/>
      <c r="EC180" s="415"/>
      <c r="ED180" s="415"/>
      <c r="EE180" s="415"/>
      <c r="EF180" s="415"/>
      <c r="EG180" s="415"/>
      <c r="EH180" s="415"/>
      <c r="EI180" s="415"/>
      <c r="EJ180" s="415"/>
      <c r="EK180" s="415"/>
      <c r="EL180" s="415"/>
      <c r="EM180" s="415"/>
      <c r="EN180" s="415"/>
      <c r="EO180" s="415"/>
      <c r="EP180" s="415"/>
      <c r="EQ180" s="415"/>
      <c r="ER180" s="415"/>
      <c r="ES180" s="415"/>
      <c r="ET180" s="415"/>
      <c r="EU180" s="415"/>
      <c r="EV180" s="415"/>
      <c r="EW180" s="415"/>
      <c r="EX180" s="415"/>
      <c r="EY180" s="415"/>
      <c r="EZ180" s="415"/>
      <c r="FA180" s="415"/>
      <c r="FB180" s="415"/>
      <c r="FC180" s="415"/>
      <c r="FD180" s="415"/>
      <c r="FE180" s="415"/>
      <c r="FF180" s="415"/>
      <c r="FG180" s="415"/>
      <c r="FH180" s="415"/>
      <c r="FI180" s="415"/>
      <c r="FJ180" s="415"/>
      <c r="FK180" s="415"/>
      <c r="FL180" s="415"/>
      <c r="FM180" s="415"/>
      <c r="FN180" s="415"/>
      <c r="FO180" s="415"/>
      <c r="FP180" s="415"/>
      <c r="FQ180" s="415"/>
      <c r="FR180" s="415"/>
      <c r="FS180" s="415"/>
      <c r="FT180" s="415"/>
      <c r="FU180" s="415"/>
      <c r="FV180" s="415"/>
      <c r="FW180" s="415"/>
      <c r="FX180" s="415"/>
      <c r="FY180" s="415"/>
      <c r="FZ180" s="415"/>
      <c r="GA180" s="415"/>
      <c r="GB180" s="415"/>
      <c r="GC180" s="415"/>
      <c r="GD180" s="415"/>
      <c r="GE180" s="415"/>
      <c r="GF180" s="415"/>
      <c r="GG180" s="415"/>
      <c r="GH180" s="415"/>
      <c r="GI180" s="415"/>
      <c r="GJ180" s="415"/>
      <c r="GK180" s="415"/>
      <c r="GL180" s="415"/>
      <c r="GM180" s="415"/>
      <c r="GN180" s="415"/>
      <c r="GO180" s="415"/>
      <c r="GP180" s="415"/>
      <c r="GQ180" s="415"/>
      <c r="GR180" s="415"/>
      <c r="GS180" s="415"/>
      <c r="GT180" s="415"/>
      <c r="GU180" s="415"/>
      <c r="GV180" s="415"/>
      <c r="GW180" s="415"/>
      <c r="GX180" s="415"/>
      <c r="GY180" s="415"/>
      <c r="GZ180" s="415"/>
      <c r="HA180" s="415"/>
      <c r="HB180" s="415"/>
      <c r="HC180" s="415"/>
      <c r="HD180" s="415"/>
      <c r="HE180" s="415"/>
      <c r="HF180" s="415"/>
      <c r="HG180" s="415"/>
      <c r="HH180" s="415"/>
      <c r="HI180" s="415"/>
      <c r="HJ180" s="415"/>
      <c r="HK180" s="415"/>
      <c r="HL180" s="415"/>
      <c r="HM180" s="415"/>
      <c r="HN180" s="415"/>
      <c r="HO180" s="415"/>
      <c r="HP180" s="415"/>
      <c r="HQ180" s="415"/>
      <c r="HR180" s="415"/>
      <c r="HS180" s="415"/>
      <c r="HT180" s="415"/>
      <c r="HU180" s="415"/>
      <c r="HV180" s="415"/>
      <c r="HW180" s="415"/>
      <c r="HX180" s="415"/>
      <c r="HY180" s="415"/>
      <c r="HZ180" s="415"/>
      <c r="IA180" s="415"/>
      <c r="IB180" s="415"/>
      <c r="IC180" s="415"/>
      <c r="ID180" s="415"/>
      <c r="IE180" s="415"/>
      <c r="IF180" s="415"/>
      <c r="IG180" s="415"/>
      <c r="IH180" s="415"/>
      <c r="II180" s="415"/>
      <c r="IJ180" s="415"/>
      <c r="IK180" s="415"/>
      <c r="IL180" s="415"/>
      <c r="IM180" s="415"/>
      <c r="IN180" s="415"/>
      <c r="IO180" s="415"/>
      <c r="IP180" s="415"/>
      <c r="IQ180" s="415"/>
      <c r="IR180" s="415"/>
      <c r="IS180" s="415"/>
      <c r="IT180" s="415"/>
      <c r="IU180" s="415"/>
      <c r="IV180" s="415"/>
    </row>
    <row r="181" spans="1:256" s="2" customFormat="1" ht="12.75">
      <c r="A181" s="426" t="s">
        <v>2045</v>
      </c>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01"/>
      <c r="AA181" s="401"/>
      <c r="AB181" s="401"/>
      <c r="AC181" s="401"/>
      <c r="AD181" s="401"/>
      <c r="AE181" s="401"/>
      <c r="AF181" s="401"/>
      <c r="AG181" s="401"/>
      <c r="AH181" s="401"/>
      <c r="AI181" s="401"/>
      <c r="AJ181" s="401"/>
      <c r="AK181" s="401"/>
      <c r="AL181" s="401"/>
      <c r="AM181" s="401"/>
      <c r="AN181" s="401"/>
      <c r="AO181" s="401"/>
      <c r="AP181" s="401"/>
      <c r="AQ181" s="401"/>
      <c r="AR181" s="401"/>
      <c r="AS181" s="401"/>
      <c r="AT181" s="401"/>
      <c r="AU181" s="401"/>
      <c r="AV181" s="401"/>
      <c r="AW181" s="401"/>
      <c r="AX181" s="401"/>
      <c r="AY181" s="401"/>
      <c r="AZ181" s="401"/>
      <c r="BA181" s="401"/>
      <c r="BB181" s="401"/>
      <c r="BC181" s="401"/>
      <c r="BD181" s="401"/>
      <c r="BE181" s="401"/>
      <c r="BF181" s="401"/>
      <c r="BG181" s="401"/>
      <c r="BH181" s="401"/>
      <c r="BI181" s="401"/>
      <c r="BJ181" s="401"/>
      <c r="BK181" s="401"/>
      <c r="BL181" s="415"/>
      <c r="BM181" s="415"/>
      <c r="BN181" s="415"/>
      <c r="BO181" s="415"/>
      <c r="BP181" s="415"/>
      <c r="BQ181" s="415"/>
      <c r="BR181" s="415"/>
      <c r="BS181" s="415"/>
      <c r="BT181" s="415"/>
      <c r="BU181" s="415"/>
      <c r="BV181" s="415"/>
      <c r="BW181" s="415"/>
      <c r="BX181" s="415"/>
      <c r="BY181" s="415"/>
      <c r="BZ181" s="415"/>
      <c r="CA181" s="415"/>
      <c r="CB181" s="415"/>
      <c r="CC181" s="415"/>
      <c r="CD181" s="415"/>
      <c r="CE181" s="415"/>
      <c r="CF181" s="415"/>
      <c r="CG181" s="415"/>
      <c r="CH181" s="415"/>
      <c r="CI181" s="415"/>
      <c r="CJ181" s="415"/>
      <c r="CK181" s="415"/>
      <c r="CL181" s="415"/>
      <c r="CM181" s="415"/>
      <c r="CN181" s="415"/>
      <c r="CO181" s="415"/>
      <c r="CP181" s="415"/>
      <c r="CQ181" s="415"/>
      <c r="CR181" s="415"/>
      <c r="CS181" s="415"/>
      <c r="CT181" s="415"/>
      <c r="CU181" s="415"/>
      <c r="CV181" s="415"/>
      <c r="CW181" s="415"/>
      <c r="CX181" s="415"/>
      <c r="CY181" s="415"/>
      <c r="CZ181" s="415"/>
      <c r="DA181" s="415"/>
      <c r="DB181" s="415"/>
      <c r="DC181" s="415"/>
      <c r="DD181" s="415"/>
      <c r="DE181" s="415"/>
      <c r="DF181" s="415"/>
      <c r="DG181" s="415"/>
      <c r="DH181" s="415"/>
      <c r="DI181" s="415"/>
      <c r="DJ181" s="415"/>
      <c r="DK181" s="415"/>
      <c r="DL181" s="415"/>
      <c r="DM181" s="415"/>
      <c r="DN181" s="415"/>
      <c r="DO181" s="415"/>
      <c r="DP181" s="415"/>
      <c r="DQ181" s="415"/>
      <c r="DR181" s="415"/>
      <c r="DS181" s="415"/>
      <c r="DT181" s="415"/>
      <c r="DU181" s="415"/>
      <c r="DV181" s="415"/>
      <c r="DW181" s="415"/>
      <c r="DX181" s="415"/>
      <c r="DY181" s="415"/>
      <c r="DZ181" s="415"/>
      <c r="EA181" s="415"/>
      <c r="EB181" s="415"/>
      <c r="EC181" s="415"/>
      <c r="ED181" s="415"/>
      <c r="EE181" s="415"/>
      <c r="EF181" s="415"/>
      <c r="EG181" s="415"/>
      <c r="EH181" s="415"/>
      <c r="EI181" s="415"/>
      <c r="EJ181" s="415"/>
      <c r="EK181" s="415"/>
      <c r="EL181" s="415"/>
      <c r="EM181" s="415"/>
      <c r="EN181" s="415"/>
      <c r="EO181" s="415"/>
      <c r="EP181" s="415"/>
      <c r="EQ181" s="415"/>
      <c r="ER181" s="415"/>
      <c r="ES181" s="415"/>
      <c r="ET181" s="415"/>
      <c r="EU181" s="415"/>
      <c r="EV181" s="415"/>
      <c r="EW181" s="415"/>
      <c r="EX181" s="415"/>
      <c r="EY181" s="415"/>
      <c r="EZ181" s="415"/>
      <c r="FA181" s="415"/>
      <c r="FB181" s="415"/>
      <c r="FC181" s="415"/>
      <c r="FD181" s="415"/>
      <c r="FE181" s="415"/>
      <c r="FF181" s="415"/>
      <c r="FG181" s="415"/>
      <c r="FH181" s="415"/>
      <c r="FI181" s="415"/>
      <c r="FJ181" s="415"/>
      <c r="FK181" s="415"/>
      <c r="FL181" s="415"/>
      <c r="FM181" s="415"/>
      <c r="FN181" s="415"/>
      <c r="FO181" s="415"/>
      <c r="FP181" s="415"/>
      <c r="FQ181" s="415"/>
      <c r="FR181" s="415"/>
      <c r="FS181" s="415"/>
      <c r="FT181" s="415"/>
      <c r="FU181" s="415"/>
      <c r="FV181" s="415"/>
      <c r="FW181" s="415"/>
      <c r="FX181" s="415"/>
      <c r="FY181" s="415"/>
      <c r="FZ181" s="415"/>
      <c r="GA181" s="415"/>
      <c r="GB181" s="415"/>
      <c r="GC181" s="415"/>
      <c r="GD181" s="415"/>
      <c r="GE181" s="415"/>
      <c r="GF181" s="415"/>
      <c r="GG181" s="415"/>
      <c r="GH181" s="415"/>
      <c r="GI181" s="415"/>
      <c r="GJ181" s="415"/>
      <c r="GK181" s="415"/>
      <c r="GL181" s="415"/>
      <c r="GM181" s="415"/>
      <c r="GN181" s="415"/>
      <c r="GO181" s="415"/>
      <c r="GP181" s="415"/>
      <c r="GQ181" s="415"/>
      <c r="GR181" s="415"/>
      <c r="GS181" s="415"/>
      <c r="GT181" s="415"/>
      <c r="GU181" s="415"/>
      <c r="GV181" s="415"/>
      <c r="GW181" s="415"/>
      <c r="GX181" s="415"/>
      <c r="GY181" s="415"/>
      <c r="GZ181" s="415"/>
      <c r="HA181" s="415"/>
      <c r="HB181" s="415"/>
      <c r="HC181" s="415"/>
      <c r="HD181" s="415"/>
      <c r="HE181" s="415"/>
      <c r="HF181" s="415"/>
      <c r="HG181" s="415"/>
      <c r="HH181" s="415"/>
      <c r="HI181" s="415"/>
      <c r="HJ181" s="415"/>
      <c r="HK181" s="415"/>
      <c r="HL181" s="415"/>
      <c r="HM181" s="415"/>
      <c r="HN181" s="415"/>
      <c r="HO181" s="415"/>
      <c r="HP181" s="415"/>
      <c r="HQ181" s="415"/>
      <c r="HR181" s="415"/>
      <c r="HS181" s="415"/>
      <c r="HT181" s="415"/>
      <c r="HU181" s="415"/>
      <c r="HV181" s="415"/>
      <c r="HW181" s="415"/>
      <c r="HX181" s="415"/>
      <c r="HY181" s="415"/>
      <c r="HZ181" s="415"/>
      <c r="IA181" s="415"/>
      <c r="IB181" s="415"/>
      <c r="IC181" s="415"/>
      <c r="ID181" s="415"/>
      <c r="IE181" s="415"/>
      <c r="IF181" s="415"/>
      <c r="IG181" s="415"/>
      <c r="IH181" s="415"/>
      <c r="II181" s="415"/>
      <c r="IJ181" s="415"/>
      <c r="IK181" s="415"/>
      <c r="IL181" s="415"/>
      <c r="IM181" s="415"/>
      <c r="IN181" s="415"/>
      <c r="IO181" s="415"/>
      <c r="IP181" s="415"/>
      <c r="IQ181" s="415"/>
      <c r="IR181" s="415"/>
      <c r="IS181" s="415"/>
      <c r="IT181" s="415"/>
      <c r="IU181" s="415"/>
      <c r="IV181" s="415"/>
    </row>
    <row r="182" spans="1:63" ht="12.75">
      <c r="A182" s="426" t="s">
        <v>2046</v>
      </c>
      <c r="B182" s="426"/>
      <c r="C182" s="426"/>
      <c r="D182" s="426"/>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01"/>
      <c r="AA182" s="401"/>
      <c r="AB182" s="401"/>
      <c r="AC182" s="401"/>
      <c r="AD182" s="401"/>
      <c r="AE182" s="401"/>
      <c r="AF182" s="401"/>
      <c r="AG182" s="401"/>
      <c r="AH182" s="401"/>
      <c r="AI182" s="401"/>
      <c r="AJ182" s="401"/>
      <c r="AK182" s="401"/>
      <c r="AL182" s="401"/>
      <c r="AM182" s="401"/>
      <c r="AN182" s="401"/>
      <c r="AO182" s="401"/>
      <c r="AP182" s="401"/>
      <c r="AQ182" s="401"/>
      <c r="AR182" s="401"/>
      <c r="AS182" s="401"/>
      <c r="AT182" s="401"/>
      <c r="AU182" s="401"/>
      <c r="AV182" s="401"/>
      <c r="AW182" s="401"/>
      <c r="AX182" s="401"/>
      <c r="AY182" s="1"/>
      <c r="AZ182" s="1"/>
      <c r="BA182" s="1"/>
      <c r="BB182" s="1"/>
      <c r="BC182" s="1"/>
      <c r="BD182" s="1"/>
      <c r="BE182" s="1"/>
      <c r="BF182" s="1"/>
      <c r="BG182" s="1"/>
      <c r="BH182" s="1"/>
      <c r="BI182" s="1"/>
      <c r="BJ182" s="1"/>
      <c r="BK182" s="1"/>
    </row>
    <row r="183" spans="1:63" ht="12.75">
      <c r="A183" s="426" t="s">
        <v>2047</v>
      </c>
      <c r="B183" s="426"/>
      <c r="C183" s="426"/>
      <c r="D183" s="426"/>
      <c r="E183" s="426"/>
      <c r="F183" s="426"/>
      <c r="G183" s="426"/>
      <c r="H183" s="426"/>
      <c r="I183" s="426"/>
      <c r="J183" s="426"/>
      <c r="K183" s="426"/>
      <c r="L183" s="426"/>
      <c r="M183" s="426"/>
      <c r="N183" s="426"/>
      <c r="O183" s="426"/>
      <c r="P183" s="426"/>
      <c r="Q183" s="426"/>
      <c r="R183" s="426"/>
      <c r="S183" s="426"/>
      <c r="T183" s="426"/>
      <c r="U183" s="426"/>
      <c r="V183" s="426"/>
      <c r="W183" s="426"/>
      <c r="X183" s="426"/>
      <c r="Y183" s="426"/>
      <c r="Z183" s="401"/>
      <c r="AA183" s="401"/>
      <c r="AB183" s="401"/>
      <c r="AC183" s="401"/>
      <c r="AD183" s="401"/>
      <c r="AE183" s="401"/>
      <c r="AF183" s="401"/>
      <c r="AG183" s="401"/>
      <c r="AH183" s="401"/>
      <c r="AI183" s="401"/>
      <c r="AJ183" s="401"/>
      <c r="AK183" s="401"/>
      <c r="AL183" s="401"/>
      <c r="AM183" s="401"/>
      <c r="AN183" s="401"/>
      <c r="AO183" s="401"/>
      <c r="AP183" s="401"/>
      <c r="AQ183" s="401"/>
      <c r="AR183" s="401"/>
      <c r="AS183" s="401"/>
      <c r="AT183" s="401"/>
      <c r="AU183" s="401"/>
      <c r="AV183" s="401"/>
      <c r="AW183" s="401"/>
      <c r="AX183" s="401"/>
      <c r="AY183" s="1"/>
      <c r="AZ183" s="1"/>
      <c r="BA183" s="1"/>
      <c r="BB183" s="1"/>
      <c r="BC183" s="1"/>
      <c r="BD183" s="1"/>
      <c r="BE183" s="1"/>
      <c r="BF183" s="1"/>
      <c r="BG183" s="1"/>
      <c r="BH183" s="1"/>
      <c r="BI183" s="1"/>
      <c r="BJ183" s="1"/>
      <c r="BK183" s="1"/>
    </row>
    <row r="184" spans="1:50" ht="12.75">
      <c r="A184" s="426" t="s">
        <v>2048</v>
      </c>
      <c r="B184" s="426"/>
      <c r="C184" s="426"/>
      <c r="D184" s="426"/>
      <c r="E184" s="426"/>
      <c r="F184" s="426"/>
      <c r="G184" s="426"/>
      <c r="H184" s="426"/>
      <c r="I184" s="426"/>
      <c r="J184" s="426"/>
      <c r="K184" s="426"/>
      <c r="L184" s="426"/>
      <c r="M184" s="426"/>
      <c r="N184" s="426"/>
      <c r="O184" s="426"/>
      <c r="P184" s="426"/>
      <c r="Q184" s="426"/>
      <c r="R184" s="426"/>
      <c r="S184" s="426"/>
      <c r="T184" s="426"/>
      <c r="U184" s="426"/>
      <c r="V184" s="426"/>
      <c r="W184" s="426"/>
      <c r="X184" s="426"/>
      <c r="Y184" s="426"/>
      <c r="Z184" s="401"/>
      <c r="AA184" s="401"/>
      <c r="AB184" s="401"/>
      <c r="AC184" s="401"/>
      <c r="AD184" s="401"/>
      <c r="AE184" s="401"/>
      <c r="AF184" s="401"/>
      <c r="AG184" s="401"/>
      <c r="AH184" s="401"/>
      <c r="AI184" s="401"/>
      <c r="AJ184" s="401"/>
      <c r="AK184" s="401"/>
      <c r="AL184" s="401"/>
      <c r="AM184" s="401"/>
      <c r="AN184" s="401"/>
      <c r="AO184" s="401"/>
      <c r="AP184" s="401"/>
      <c r="AQ184" s="401"/>
      <c r="AR184" s="401"/>
      <c r="AS184" s="401"/>
      <c r="AT184" s="401"/>
      <c r="AU184" s="401"/>
      <c r="AV184" s="401"/>
      <c r="AW184" s="401"/>
      <c r="AX184" s="401"/>
    </row>
    <row r="185" spans="1:50" ht="12.75">
      <c r="A185" s="426" t="s">
        <v>2049</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01"/>
      <c r="AA185" s="401"/>
      <c r="AB185" s="401"/>
      <c r="AC185" s="401"/>
      <c r="AD185" s="401"/>
      <c r="AE185" s="401"/>
      <c r="AF185" s="401"/>
      <c r="AG185" s="401"/>
      <c r="AH185" s="401"/>
      <c r="AI185" s="401"/>
      <c r="AJ185" s="401"/>
      <c r="AK185" s="401"/>
      <c r="AL185" s="401"/>
      <c r="AM185" s="401"/>
      <c r="AN185" s="401"/>
      <c r="AO185" s="401"/>
      <c r="AP185" s="401"/>
      <c r="AQ185" s="401"/>
      <c r="AR185" s="401"/>
      <c r="AS185" s="401"/>
      <c r="AT185" s="401"/>
      <c r="AU185" s="401"/>
      <c r="AV185" s="401"/>
      <c r="AW185" s="401"/>
      <c r="AX185" s="401"/>
    </row>
    <row r="186" spans="1:50" ht="12.75">
      <c r="A186" s="426" t="s">
        <v>2050</v>
      </c>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01"/>
      <c r="AA186" s="401"/>
      <c r="AB186" s="401"/>
      <c r="AC186" s="401"/>
      <c r="AD186" s="401"/>
      <c r="AE186" s="401"/>
      <c r="AF186" s="401"/>
      <c r="AG186" s="401"/>
      <c r="AH186" s="401"/>
      <c r="AI186" s="401"/>
      <c r="AJ186" s="401"/>
      <c r="AK186" s="401"/>
      <c r="AL186" s="401"/>
      <c r="AM186" s="401"/>
      <c r="AN186" s="401"/>
      <c r="AO186" s="401"/>
      <c r="AP186" s="401"/>
      <c r="AQ186" s="401"/>
      <c r="AR186" s="401"/>
      <c r="AS186" s="401"/>
      <c r="AT186" s="401"/>
      <c r="AU186" s="401"/>
      <c r="AV186" s="401"/>
      <c r="AW186" s="401"/>
      <c r="AX186" s="401"/>
    </row>
    <row r="187" spans="1:50" ht="12.75">
      <c r="A187" s="426" t="s">
        <v>2051</v>
      </c>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01"/>
      <c r="AA187" s="401"/>
      <c r="AB187" s="401"/>
      <c r="AC187" s="401"/>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1"/>
    </row>
    <row r="188" spans="1:50" ht="12.75">
      <c r="A188" s="426" t="s">
        <v>2052</v>
      </c>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01"/>
    </row>
    <row r="189" spans="1:50" ht="12.75">
      <c r="A189" s="426" t="s">
        <v>2053</v>
      </c>
      <c r="B189" s="426"/>
      <c r="C189" s="426"/>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01"/>
      <c r="AA189" s="401"/>
      <c r="AB189" s="401"/>
      <c r="AC189" s="401"/>
      <c r="AD189" s="401"/>
      <c r="AE189" s="401"/>
      <c r="AF189" s="401"/>
      <c r="AG189" s="401"/>
      <c r="AH189" s="401"/>
      <c r="AI189" s="401"/>
      <c r="AJ189" s="401"/>
      <c r="AK189" s="401"/>
      <c r="AL189" s="401"/>
      <c r="AM189" s="401"/>
      <c r="AN189" s="401"/>
      <c r="AO189" s="401"/>
      <c r="AP189" s="401"/>
      <c r="AQ189" s="401"/>
      <c r="AR189" s="401"/>
      <c r="AS189" s="401"/>
      <c r="AT189" s="401"/>
      <c r="AU189" s="401"/>
      <c r="AV189" s="401"/>
      <c r="AW189" s="401"/>
      <c r="AX189" s="401"/>
    </row>
    <row r="190" spans="1:50" ht="12.75">
      <c r="A190" s="426" t="s">
        <v>2054</v>
      </c>
      <c r="B190" s="426"/>
      <c r="C190" s="426"/>
      <c r="D190" s="426"/>
      <c r="E190" s="426"/>
      <c r="F190" s="426"/>
      <c r="G190" s="426"/>
      <c r="H190" s="426"/>
      <c r="I190" s="426"/>
      <c r="J190" s="426"/>
      <c r="K190" s="426"/>
      <c r="L190" s="426"/>
      <c r="M190" s="426"/>
      <c r="N190" s="426"/>
      <c r="O190" s="426"/>
      <c r="P190" s="426"/>
      <c r="Q190" s="426"/>
      <c r="R190" s="426"/>
      <c r="S190" s="426"/>
      <c r="T190" s="426"/>
      <c r="U190" s="426"/>
      <c r="V190" s="426"/>
      <c r="W190" s="426"/>
      <c r="X190" s="426"/>
      <c r="Y190" s="426"/>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1"/>
    </row>
    <row r="191" spans="1:50" ht="12.75">
      <c r="A191" s="426" t="s">
        <v>2055</v>
      </c>
      <c r="B191" s="426"/>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1"/>
    </row>
    <row r="192" spans="1:50" ht="12.75">
      <c r="A192" s="426" t="s">
        <v>2056</v>
      </c>
      <c r="B192" s="426"/>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01"/>
      <c r="AA192" s="401"/>
      <c r="AB192" s="401"/>
      <c r="AC192" s="401"/>
      <c r="AD192" s="401"/>
      <c r="AE192" s="401"/>
      <c r="AF192" s="401"/>
      <c r="AG192" s="401"/>
      <c r="AH192" s="401"/>
      <c r="AI192" s="401"/>
      <c r="AJ192" s="401"/>
      <c r="AK192" s="401"/>
      <c r="AL192" s="401"/>
      <c r="AM192" s="401"/>
      <c r="AN192" s="401"/>
      <c r="AO192" s="401"/>
      <c r="AP192" s="401"/>
      <c r="AQ192" s="401"/>
      <c r="AR192" s="401"/>
      <c r="AS192" s="401"/>
      <c r="AT192" s="401"/>
      <c r="AU192" s="401"/>
      <c r="AV192" s="401"/>
      <c r="AW192" s="401"/>
      <c r="AX192" s="401"/>
    </row>
    <row r="193" spans="1:50" ht="12.75">
      <c r="A193" s="426" t="s">
        <v>2057</v>
      </c>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01"/>
      <c r="AA193" s="401"/>
      <c r="AB193" s="401"/>
      <c r="AC193" s="401"/>
      <c r="AD193" s="401"/>
      <c r="AE193" s="401"/>
      <c r="AF193" s="401"/>
      <c r="AG193" s="401"/>
      <c r="AH193" s="401"/>
      <c r="AI193" s="401"/>
      <c r="AJ193" s="401"/>
      <c r="AK193" s="401"/>
      <c r="AL193" s="401"/>
      <c r="AM193" s="401"/>
      <c r="AN193" s="401"/>
      <c r="AO193" s="401"/>
      <c r="AP193" s="401"/>
      <c r="AQ193" s="401"/>
      <c r="AR193" s="401"/>
      <c r="AS193" s="401"/>
      <c r="AT193" s="401"/>
      <c r="AU193" s="401"/>
      <c r="AV193" s="401"/>
      <c r="AW193" s="401"/>
      <c r="AX193" s="401"/>
    </row>
    <row r="194" spans="1:50" ht="12.75">
      <c r="A194" s="426" t="s">
        <v>2058</v>
      </c>
      <c r="B194" s="426"/>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01"/>
      <c r="AA194" s="401"/>
      <c r="AB194" s="401"/>
      <c r="AC194" s="401"/>
      <c r="AD194" s="401"/>
      <c r="AE194" s="401"/>
      <c r="AF194" s="401"/>
      <c r="AG194" s="401"/>
      <c r="AH194" s="401"/>
      <c r="AI194" s="401"/>
      <c r="AJ194" s="401"/>
      <c r="AK194" s="401"/>
      <c r="AL194" s="401"/>
      <c r="AM194" s="401"/>
      <c r="AN194" s="401"/>
      <c r="AO194" s="401"/>
      <c r="AP194" s="401"/>
      <c r="AQ194" s="401"/>
      <c r="AR194" s="401"/>
      <c r="AS194" s="401"/>
      <c r="AT194" s="401"/>
      <c r="AU194" s="401"/>
      <c r="AV194" s="401"/>
      <c r="AW194" s="401"/>
      <c r="AX194" s="401"/>
    </row>
    <row r="195" spans="1:50" ht="12.75">
      <c r="A195" s="426" t="s">
        <v>2059</v>
      </c>
      <c r="B195" s="426"/>
      <c r="C195" s="426"/>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01"/>
      <c r="AA195" s="401"/>
      <c r="AB195" s="401"/>
      <c r="AC195" s="401"/>
      <c r="AD195" s="401"/>
      <c r="AE195" s="401"/>
      <c r="AF195" s="401"/>
      <c r="AG195" s="401"/>
      <c r="AH195" s="401"/>
      <c r="AI195" s="401"/>
      <c r="AJ195" s="401"/>
      <c r="AK195" s="401"/>
      <c r="AL195" s="401"/>
      <c r="AM195" s="401"/>
      <c r="AN195" s="401"/>
      <c r="AO195" s="401"/>
      <c r="AP195" s="401"/>
      <c r="AQ195" s="401"/>
      <c r="AR195" s="401"/>
      <c r="AS195" s="401"/>
      <c r="AT195" s="401"/>
      <c r="AU195" s="401"/>
      <c r="AV195" s="401"/>
      <c r="AW195" s="401"/>
      <c r="AX195" s="401"/>
    </row>
    <row r="196" spans="1:50" ht="12.75">
      <c r="A196" s="426" t="s">
        <v>2060</v>
      </c>
      <c r="B196" s="426"/>
      <c r="C196" s="426"/>
      <c r="D196" s="426"/>
      <c r="E196" s="426"/>
      <c r="F196" s="426"/>
      <c r="G196" s="426"/>
      <c r="H196" s="426"/>
      <c r="I196" s="426"/>
      <c r="J196" s="426"/>
      <c r="K196" s="426"/>
      <c r="L196" s="426"/>
      <c r="M196" s="426"/>
      <c r="N196" s="426"/>
      <c r="O196" s="426"/>
      <c r="P196" s="426"/>
      <c r="Q196" s="426"/>
      <c r="R196" s="426"/>
      <c r="S196" s="426"/>
      <c r="T196" s="426"/>
      <c r="U196" s="426"/>
      <c r="V196" s="426"/>
      <c r="W196" s="426"/>
      <c r="X196" s="426"/>
      <c r="Y196" s="426"/>
      <c r="Z196" s="401"/>
      <c r="AA196" s="401"/>
      <c r="AB196" s="401"/>
      <c r="AC196" s="401"/>
      <c r="AD196" s="401"/>
      <c r="AE196" s="401"/>
      <c r="AF196" s="401"/>
      <c r="AG196" s="401"/>
      <c r="AH196" s="401"/>
      <c r="AI196" s="401"/>
      <c r="AJ196" s="401"/>
      <c r="AK196" s="401"/>
      <c r="AL196" s="401"/>
      <c r="AM196" s="401"/>
      <c r="AN196" s="401"/>
      <c r="AO196" s="401"/>
      <c r="AP196" s="401"/>
      <c r="AQ196" s="401"/>
      <c r="AR196" s="401"/>
      <c r="AS196" s="401"/>
      <c r="AT196" s="401"/>
      <c r="AU196" s="401"/>
      <c r="AV196" s="401"/>
      <c r="AW196" s="401"/>
      <c r="AX196" s="401"/>
    </row>
    <row r="197" spans="1:20" ht="30" customHeight="1">
      <c r="A197" s="82" t="s">
        <v>2061</v>
      </c>
      <c r="B197" s="346"/>
      <c r="C197" s="346"/>
      <c r="D197" s="346"/>
      <c r="E197" s="346"/>
      <c r="F197" s="346"/>
      <c r="G197" s="346"/>
      <c r="H197" s="346"/>
      <c r="I197" s="346"/>
      <c r="J197" s="346"/>
      <c r="K197" s="346"/>
      <c r="L197" s="346"/>
      <c r="M197" s="346"/>
      <c r="N197" s="346"/>
      <c r="O197" s="346"/>
      <c r="P197" s="346"/>
      <c r="Q197" s="346"/>
      <c r="R197" s="346"/>
      <c r="S197" s="346"/>
      <c r="T197" s="346"/>
    </row>
    <row r="198" spans="1:26" ht="41.25">
      <c r="A198" s="31" t="s">
        <v>2062</v>
      </c>
      <c r="G198" s="7">
        <v>112.9</v>
      </c>
      <c r="H198" s="7">
        <v>115.3</v>
      </c>
      <c r="I198" s="7">
        <v>156.9</v>
      </c>
      <c r="J198" s="7">
        <v>146.3</v>
      </c>
      <c r="K198" s="7">
        <v>113.1</v>
      </c>
      <c r="L198" s="7">
        <v>125.1</v>
      </c>
      <c r="M198" s="7">
        <v>122.5</v>
      </c>
      <c r="N198" s="7">
        <v>118.8</v>
      </c>
      <c r="O198" s="7">
        <v>118.5</v>
      </c>
      <c r="P198" s="7">
        <v>117.5</v>
      </c>
      <c r="Q198" s="7">
        <v>147.7</v>
      </c>
      <c r="R198" s="7">
        <v>123.4</v>
      </c>
      <c r="S198" s="7">
        <v>110.3</v>
      </c>
      <c r="T198" s="7">
        <v>92.4</v>
      </c>
      <c r="U198" s="7">
        <v>100.3</v>
      </c>
      <c r="V198" s="7">
        <v>106.7</v>
      </c>
      <c r="W198" s="7">
        <v>110.7</v>
      </c>
      <c r="X198" s="18">
        <v>104.77</v>
      </c>
      <c r="Y198" s="18">
        <v>105.7</v>
      </c>
      <c r="Z198" s="7">
        <v>99.7</v>
      </c>
    </row>
    <row r="199" spans="1:26" ht="41.25">
      <c r="A199" s="31" t="s">
        <v>2063</v>
      </c>
      <c r="G199" s="23">
        <v>108</v>
      </c>
      <c r="H199" s="7">
        <v>116.9</v>
      </c>
      <c r="I199" s="7">
        <v>191.3</v>
      </c>
      <c r="J199" s="7">
        <v>129.6</v>
      </c>
      <c r="K199" s="7">
        <v>116.3</v>
      </c>
      <c r="L199" s="23">
        <v>132</v>
      </c>
      <c r="M199" s="7">
        <v>125.3</v>
      </c>
      <c r="N199" s="7">
        <v>118.8</v>
      </c>
      <c r="O199" s="7">
        <v>124.1</v>
      </c>
      <c r="P199" s="23">
        <v>118</v>
      </c>
      <c r="Q199" s="7">
        <v>154.4</v>
      </c>
      <c r="R199" s="7">
        <v>120.6</v>
      </c>
      <c r="S199" s="7">
        <v>115.3</v>
      </c>
      <c r="T199" s="18">
        <v>89</v>
      </c>
      <c r="U199" s="7">
        <v>102.7</v>
      </c>
      <c r="V199" s="7">
        <v>105.8</v>
      </c>
      <c r="W199" s="7">
        <v>112.1</v>
      </c>
      <c r="X199" s="18">
        <v>103.57</v>
      </c>
      <c r="Y199" s="18">
        <v>105.1</v>
      </c>
      <c r="Z199" s="7">
        <v>96.8</v>
      </c>
    </row>
    <row r="200" spans="1:26" ht="54.75" customHeight="1">
      <c r="A200" s="31" t="s">
        <v>2064</v>
      </c>
      <c r="G200" s="7">
        <v>3310</v>
      </c>
      <c r="H200" s="7">
        <v>3411</v>
      </c>
      <c r="I200" s="7">
        <v>5050</v>
      </c>
      <c r="J200" s="7">
        <v>6999</v>
      </c>
      <c r="K200" s="7">
        <v>8678</v>
      </c>
      <c r="L200" s="7">
        <v>10567</v>
      </c>
      <c r="M200" s="7">
        <v>12939</v>
      </c>
      <c r="N200" s="7">
        <v>16320</v>
      </c>
      <c r="O200" s="7">
        <v>20810</v>
      </c>
      <c r="P200" s="7">
        <v>25394</v>
      </c>
      <c r="Q200" s="7">
        <v>36221</v>
      </c>
      <c r="R200" s="7">
        <v>47482</v>
      </c>
      <c r="S200" s="7">
        <v>52504</v>
      </c>
      <c r="T200" s="7">
        <v>47715</v>
      </c>
      <c r="U200" s="7">
        <v>48144</v>
      </c>
      <c r="V200" s="7">
        <v>43686</v>
      </c>
      <c r="W200" s="7">
        <v>48163</v>
      </c>
      <c r="X200" s="72">
        <v>50208.31</v>
      </c>
      <c r="Y200" s="72">
        <v>51714</v>
      </c>
      <c r="Z200" s="7">
        <v>51530</v>
      </c>
    </row>
    <row r="201" spans="1:26" ht="55.5" customHeight="1">
      <c r="A201" s="31" t="s">
        <v>2065</v>
      </c>
      <c r="G201" s="7">
        <v>2546</v>
      </c>
      <c r="H201" s="7">
        <v>2704</v>
      </c>
      <c r="I201" s="7">
        <v>4941</v>
      </c>
      <c r="J201" s="7">
        <v>6151</v>
      </c>
      <c r="K201" s="7">
        <v>6590</v>
      </c>
      <c r="L201" s="7">
        <v>9072</v>
      </c>
      <c r="M201" s="7">
        <v>11557</v>
      </c>
      <c r="N201" s="7">
        <v>13967</v>
      </c>
      <c r="O201" s="7">
        <v>17931</v>
      </c>
      <c r="P201" s="7">
        <v>22166</v>
      </c>
      <c r="Q201" s="7">
        <v>36615</v>
      </c>
      <c r="R201" s="7">
        <v>47206</v>
      </c>
      <c r="S201" s="7">
        <v>56495</v>
      </c>
      <c r="T201" s="7">
        <v>52895</v>
      </c>
      <c r="U201" s="7">
        <v>59998</v>
      </c>
      <c r="V201" s="7">
        <v>48243</v>
      </c>
      <c r="W201" s="7">
        <v>56370</v>
      </c>
      <c r="X201" s="72">
        <v>56478.11</v>
      </c>
      <c r="Y201" s="72">
        <v>58085</v>
      </c>
      <c r="Z201" s="7">
        <v>56283</v>
      </c>
    </row>
    <row r="202" spans="1:26" ht="27" customHeight="1">
      <c r="A202" s="438" t="s">
        <v>1849</v>
      </c>
      <c r="B202" s="438"/>
      <c r="C202" s="438"/>
      <c r="D202" s="438"/>
      <c r="E202" s="438"/>
      <c r="F202" s="438"/>
      <c r="G202" s="438"/>
      <c r="H202" s="438"/>
      <c r="I202" s="438"/>
      <c r="J202" s="438"/>
      <c r="K202" s="438"/>
      <c r="L202" s="438"/>
      <c r="M202" s="438"/>
      <c r="N202" s="438"/>
      <c r="O202" s="438"/>
      <c r="P202" s="438"/>
      <c r="Q202" s="438"/>
      <c r="R202" s="438"/>
      <c r="S202" s="438"/>
      <c r="T202" s="438"/>
      <c r="U202" s="438"/>
      <c r="V202" s="438"/>
      <c r="W202" s="438"/>
      <c r="X202" s="438"/>
      <c r="Y202" s="438"/>
      <c r="Z202" s="438"/>
    </row>
    <row r="203" spans="1:26" ht="22.5" customHeight="1">
      <c r="A203" s="426" t="s">
        <v>1850</v>
      </c>
      <c r="B203" s="426"/>
      <c r="C203" s="426"/>
      <c r="D203" s="426"/>
      <c r="E203" s="426"/>
      <c r="F203" s="426"/>
      <c r="G203" s="426"/>
      <c r="H203" s="426"/>
      <c r="I203" s="426"/>
      <c r="J203" s="426"/>
      <c r="K203" s="426"/>
      <c r="L203" s="426"/>
      <c r="M203" s="426"/>
      <c r="N203" s="426"/>
      <c r="O203" s="426"/>
      <c r="P203" s="426"/>
      <c r="Q203" s="426"/>
      <c r="R203" s="426"/>
      <c r="S203" s="426"/>
      <c r="T203" s="426"/>
      <c r="U203" s="426"/>
      <c r="V203" s="426"/>
      <c r="W203" s="426"/>
      <c r="X203" s="426"/>
      <c r="Y203" s="426"/>
      <c r="Z203" s="426"/>
    </row>
    <row r="204" spans="1:20" ht="28.5">
      <c r="A204" s="82" t="s">
        <v>2066</v>
      </c>
      <c r="B204" s="78"/>
      <c r="C204" s="78"/>
      <c r="D204" s="78"/>
      <c r="E204" s="78"/>
      <c r="F204" s="78"/>
      <c r="G204" s="78"/>
      <c r="H204" s="78"/>
      <c r="I204" s="78"/>
      <c r="J204" s="78"/>
      <c r="K204" s="78"/>
      <c r="L204" s="78"/>
      <c r="M204" s="78"/>
      <c r="N204" s="78"/>
      <c r="O204" s="78"/>
      <c r="P204" s="78"/>
      <c r="Q204" s="78"/>
      <c r="R204" s="78"/>
      <c r="S204" s="78"/>
      <c r="T204" s="78"/>
    </row>
    <row r="205" ht="38.25">
      <c r="A205" s="17" t="s">
        <v>2067</v>
      </c>
    </row>
    <row r="206" spans="1:26" ht="12.75">
      <c r="A206" s="5" t="s">
        <v>2068</v>
      </c>
      <c r="I206" s="87">
        <v>119.39</v>
      </c>
      <c r="J206" s="87">
        <v>170.65</v>
      </c>
      <c r="K206" s="7">
        <v>131.9</v>
      </c>
      <c r="L206" s="7">
        <v>108.3</v>
      </c>
      <c r="M206" s="7">
        <v>117.7</v>
      </c>
      <c r="N206" s="7">
        <v>112.5</v>
      </c>
      <c r="O206" s="7">
        <v>128.8</v>
      </c>
      <c r="P206" s="7">
        <v>113.4</v>
      </c>
      <c r="Q206" s="7">
        <v>110.4</v>
      </c>
      <c r="R206" s="7">
        <v>125.1</v>
      </c>
      <c r="S206" s="23">
        <v>93</v>
      </c>
      <c r="T206" s="87">
        <v>113.9</v>
      </c>
      <c r="U206" s="121">
        <v>116.66</v>
      </c>
      <c r="V206" s="87">
        <v>112</v>
      </c>
      <c r="W206" s="347">
        <v>105.14</v>
      </c>
      <c r="X206" s="347">
        <v>103.7</v>
      </c>
      <c r="Y206" s="7">
        <v>105.9</v>
      </c>
      <c r="Z206" s="7">
        <v>110.7</v>
      </c>
    </row>
    <row r="207" spans="1:26" ht="12.75">
      <c r="A207" s="5" t="s">
        <v>432</v>
      </c>
      <c r="I207" s="87">
        <v>98.69</v>
      </c>
      <c r="J207" s="87">
        <v>225.24</v>
      </c>
      <c r="K207" s="7">
        <v>149.1</v>
      </c>
      <c r="L207" s="7">
        <v>104</v>
      </c>
      <c r="M207" s="7">
        <v>125.8</v>
      </c>
      <c r="N207" s="7">
        <v>101.8</v>
      </c>
      <c r="O207" s="7">
        <v>164.7</v>
      </c>
      <c r="P207" s="23">
        <v>131</v>
      </c>
      <c r="Q207" s="7">
        <v>101.6</v>
      </c>
      <c r="R207" s="7">
        <v>152.3</v>
      </c>
      <c r="S207" s="7">
        <v>61.6</v>
      </c>
      <c r="T207" s="87">
        <v>149.2</v>
      </c>
      <c r="U207" s="121">
        <v>117.08</v>
      </c>
      <c r="V207" s="87">
        <v>126.3</v>
      </c>
      <c r="W207" s="347">
        <v>109.27</v>
      </c>
      <c r="X207" s="347">
        <v>107</v>
      </c>
      <c r="Y207" s="7">
        <v>98.4</v>
      </c>
      <c r="Z207" s="7">
        <v>109.8</v>
      </c>
    </row>
    <row r="208" spans="1:26" ht="12.75">
      <c r="A208" s="25" t="s">
        <v>2069</v>
      </c>
      <c r="I208" s="87">
        <v>93.05</v>
      </c>
      <c r="J208" s="87">
        <v>241.8</v>
      </c>
      <c r="K208" s="7">
        <v>155.7</v>
      </c>
      <c r="L208" s="23">
        <v>101</v>
      </c>
      <c r="M208" s="7">
        <v>127.3</v>
      </c>
      <c r="N208" s="7">
        <v>97.9</v>
      </c>
      <c r="O208" s="7">
        <v>169.7</v>
      </c>
      <c r="P208" s="7">
        <v>135.3</v>
      </c>
      <c r="Q208" s="7">
        <v>96.4</v>
      </c>
      <c r="R208" s="7">
        <v>158.1</v>
      </c>
      <c r="S208" s="7">
        <v>57.8</v>
      </c>
      <c r="T208" s="87">
        <v>161</v>
      </c>
      <c r="U208" s="121">
        <v>116.08</v>
      </c>
      <c r="V208" s="87">
        <v>128.1</v>
      </c>
      <c r="W208" s="347">
        <v>110.46</v>
      </c>
      <c r="X208" s="347">
        <v>107.7</v>
      </c>
      <c r="Y208" s="18">
        <v>97</v>
      </c>
      <c r="Z208" s="7">
        <v>109.8</v>
      </c>
    </row>
    <row r="209" spans="1:26" ht="25.5">
      <c r="A209" s="25" t="s">
        <v>2070</v>
      </c>
      <c r="I209" s="87">
        <v>132.25</v>
      </c>
      <c r="J209" s="87">
        <v>158.27</v>
      </c>
      <c r="K209" s="7">
        <v>120.3</v>
      </c>
      <c r="L209" s="7">
        <v>120.6</v>
      </c>
      <c r="M209" s="7">
        <v>118.6</v>
      </c>
      <c r="N209" s="7">
        <v>121.1</v>
      </c>
      <c r="O209" s="7">
        <v>138.2</v>
      </c>
      <c r="P209" s="7">
        <v>105.9</v>
      </c>
      <c r="Q209" s="7">
        <v>133</v>
      </c>
      <c r="R209" s="7">
        <v>110.3</v>
      </c>
      <c r="S209" s="7">
        <v>102.7</v>
      </c>
      <c r="T209" s="87">
        <v>99</v>
      </c>
      <c r="U209" s="121">
        <v>130.86</v>
      </c>
      <c r="V209" s="87">
        <v>112.4</v>
      </c>
      <c r="W209" s="347">
        <v>98.89</v>
      </c>
      <c r="X209" s="347">
        <v>101</v>
      </c>
      <c r="Y209" s="7">
        <v>109.9</v>
      </c>
      <c r="Z209" s="7">
        <v>110</v>
      </c>
    </row>
    <row r="210" spans="1:26" ht="12.75">
      <c r="A210" s="5" t="s">
        <v>433</v>
      </c>
      <c r="I210" s="87">
        <v>131.42</v>
      </c>
      <c r="J210" s="87">
        <v>167.55</v>
      </c>
      <c r="K210" s="7">
        <v>124.8</v>
      </c>
      <c r="L210" s="7">
        <v>106.3</v>
      </c>
      <c r="M210" s="7">
        <v>113.2</v>
      </c>
      <c r="N210" s="7">
        <v>115.8</v>
      </c>
      <c r="O210" s="7">
        <v>121.5</v>
      </c>
      <c r="P210" s="7">
        <v>108.1</v>
      </c>
      <c r="Q210" s="7">
        <v>113.3</v>
      </c>
      <c r="R210" s="7">
        <v>117.9</v>
      </c>
      <c r="S210" s="7">
        <v>101.9</v>
      </c>
      <c r="T210" s="87">
        <v>105.9</v>
      </c>
      <c r="U210" s="121">
        <v>116.9</v>
      </c>
      <c r="V210" s="87">
        <v>108.3</v>
      </c>
      <c r="W210" s="347">
        <v>103.22</v>
      </c>
      <c r="X210" s="347">
        <v>101.6</v>
      </c>
      <c r="Y210" s="7">
        <v>108.5</v>
      </c>
      <c r="Z210" s="7">
        <v>111.2</v>
      </c>
    </row>
    <row r="211" spans="1:26" ht="25.5">
      <c r="A211" s="25" t="s">
        <v>914</v>
      </c>
      <c r="I211" s="87">
        <v>162</v>
      </c>
      <c r="J211" s="87">
        <v>143.83</v>
      </c>
      <c r="K211" s="7">
        <v>120.1</v>
      </c>
      <c r="L211" s="23">
        <v>113</v>
      </c>
      <c r="M211" s="7">
        <v>109.2</v>
      </c>
      <c r="N211" s="7">
        <v>113.5</v>
      </c>
      <c r="O211" s="7">
        <v>111.1</v>
      </c>
      <c r="P211" s="23">
        <v>104</v>
      </c>
      <c r="Q211" s="7">
        <v>108.3</v>
      </c>
      <c r="R211" s="23">
        <v>120</v>
      </c>
      <c r="S211" s="7">
        <v>112.3</v>
      </c>
      <c r="T211" s="87">
        <v>106.8</v>
      </c>
      <c r="U211" s="121">
        <v>114.26</v>
      </c>
      <c r="V211" s="87">
        <v>101.8</v>
      </c>
      <c r="W211" s="347">
        <v>107.43</v>
      </c>
      <c r="X211" s="347">
        <v>102.8</v>
      </c>
      <c r="Y211" s="7">
        <v>115.2</v>
      </c>
      <c r="Z211" s="7">
        <v>113.7</v>
      </c>
    </row>
    <row r="212" spans="1:26" ht="12.75" customHeight="1">
      <c r="A212" s="25" t="s">
        <v>703</v>
      </c>
      <c r="I212" s="87">
        <v>146.55</v>
      </c>
      <c r="J212" s="87">
        <v>147.57</v>
      </c>
      <c r="K212" s="7">
        <v>119.5</v>
      </c>
      <c r="L212" s="7">
        <v>108.4</v>
      </c>
      <c r="M212" s="7">
        <v>106.6</v>
      </c>
      <c r="N212" s="7">
        <v>117.1</v>
      </c>
      <c r="O212" s="7">
        <v>108.6</v>
      </c>
      <c r="P212" s="7">
        <v>104.2</v>
      </c>
      <c r="Q212" s="23">
        <v>104</v>
      </c>
      <c r="R212" s="7">
        <v>109.6</v>
      </c>
      <c r="S212" s="7">
        <v>110.8</v>
      </c>
      <c r="T212" s="87">
        <v>105.5</v>
      </c>
      <c r="U212" s="121">
        <v>113.18</v>
      </c>
      <c r="V212" s="87">
        <v>112.6</v>
      </c>
      <c r="W212" s="347">
        <v>100.71</v>
      </c>
      <c r="X212" s="347">
        <v>102.8</v>
      </c>
      <c r="Y212" s="18">
        <v>106</v>
      </c>
      <c r="Z212" s="7">
        <v>113.6</v>
      </c>
    </row>
    <row r="213" spans="1:26" ht="12.75">
      <c r="A213" s="25" t="s">
        <v>704</v>
      </c>
      <c r="I213" s="87">
        <v>139.95</v>
      </c>
      <c r="J213" s="87">
        <v>168.03</v>
      </c>
      <c r="K213" s="7">
        <v>126.3</v>
      </c>
      <c r="L213" s="7">
        <v>121.5</v>
      </c>
      <c r="M213" s="7">
        <v>105.4</v>
      </c>
      <c r="N213" s="7">
        <v>107.3</v>
      </c>
      <c r="O213" s="7">
        <v>108.4</v>
      </c>
      <c r="P213" s="7">
        <v>105.6</v>
      </c>
      <c r="Q213" s="7">
        <v>106.6</v>
      </c>
      <c r="R213" s="7">
        <v>108.7</v>
      </c>
      <c r="S213" s="7">
        <v>108.4</v>
      </c>
      <c r="T213" s="87">
        <v>104.9</v>
      </c>
      <c r="U213" s="121">
        <v>110.77</v>
      </c>
      <c r="V213" s="87">
        <v>112.2</v>
      </c>
      <c r="W213" s="347">
        <v>112.86</v>
      </c>
      <c r="X213" s="347">
        <v>100.3</v>
      </c>
      <c r="Y213" s="7">
        <v>108.9</v>
      </c>
      <c r="Z213" s="7">
        <v>118.2</v>
      </c>
    </row>
    <row r="214" spans="1:26" ht="12.75">
      <c r="A214" s="25" t="s">
        <v>705</v>
      </c>
      <c r="I214" s="87">
        <v>125.19</v>
      </c>
      <c r="J214" s="87">
        <v>147.67</v>
      </c>
      <c r="K214" s="7">
        <v>129.7</v>
      </c>
      <c r="L214" s="7">
        <v>116.3</v>
      </c>
      <c r="M214" s="7">
        <v>115.4</v>
      </c>
      <c r="N214" s="7">
        <v>111.4</v>
      </c>
      <c r="O214" s="7">
        <v>111</v>
      </c>
      <c r="P214" s="7">
        <v>107.3</v>
      </c>
      <c r="Q214" s="7">
        <v>107.2</v>
      </c>
      <c r="R214" s="7">
        <v>125.5</v>
      </c>
      <c r="S214" s="7">
        <v>106.4</v>
      </c>
      <c r="T214" s="87">
        <v>94.6</v>
      </c>
      <c r="U214" s="121">
        <v>108.87</v>
      </c>
      <c r="V214" s="87">
        <v>108.7</v>
      </c>
      <c r="W214" s="347">
        <v>101.56</v>
      </c>
      <c r="X214" s="347">
        <v>104</v>
      </c>
      <c r="Y214" s="18">
        <v>103</v>
      </c>
      <c r="Z214" s="7">
        <v>109.3</v>
      </c>
    </row>
    <row r="215" spans="1:26" ht="25.5">
      <c r="A215" s="25" t="s">
        <v>918</v>
      </c>
      <c r="I215" s="87">
        <v>150.41</v>
      </c>
      <c r="J215" s="87">
        <v>187.72</v>
      </c>
      <c r="K215" s="7">
        <v>121</v>
      </c>
      <c r="L215" s="7">
        <v>96.6</v>
      </c>
      <c r="M215" s="7">
        <v>104.4</v>
      </c>
      <c r="N215" s="7">
        <v>107.4</v>
      </c>
      <c r="O215" s="7">
        <v>106.4</v>
      </c>
      <c r="P215" s="7">
        <v>109.4</v>
      </c>
      <c r="Q215" s="7">
        <v>107.8</v>
      </c>
      <c r="R215" s="7">
        <v>112.1</v>
      </c>
      <c r="S215" s="7">
        <v>109.2</v>
      </c>
      <c r="T215" s="87">
        <v>103.6</v>
      </c>
      <c r="U215" s="121">
        <v>110.09</v>
      </c>
      <c r="V215" s="87">
        <v>103</v>
      </c>
      <c r="W215" s="347">
        <v>101.56</v>
      </c>
      <c r="X215" s="347">
        <v>103.7</v>
      </c>
      <c r="Y215" s="7">
        <v>103.1</v>
      </c>
      <c r="Z215" s="7">
        <v>119</v>
      </c>
    </row>
    <row r="216" spans="1:26" ht="12.75">
      <c r="A216" s="25" t="s">
        <v>919</v>
      </c>
      <c r="I216" s="87">
        <v>113.71</v>
      </c>
      <c r="J216" s="87">
        <v>327.82</v>
      </c>
      <c r="K216" s="7">
        <v>143.7</v>
      </c>
      <c r="L216" s="7">
        <v>83.2</v>
      </c>
      <c r="M216" s="7">
        <v>117.3</v>
      </c>
      <c r="N216" s="7">
        <v>113.4</v>
      </c>
      <c r="O216" s="7">
        <v>153.7</v>
      </c>
      <c r="P216" s="23">
        <v>124</v>
      </c>
      <c r="Q216" s="23">
        <v>102</v>
      </c>
      <c r="R216" s="7">
        <v>143.4</v>
      </c>
      <c r="S216" s="7">
        <v>72.7</v>
      </c>
      <c r="T216" s="87">
        <v>128.3</v>
      </c>
      <c r="U216" s="121">
        <v>121.15</v>
      </c>
      <c r="V216" s="87">
        <v>117.3</v>
      </c>
      <c r="W216" s="347">
        <v>104.5</v>
      </c>
      <c r="X216" s="347">
        <v>104</v>
      </c>
      <c r="Y216" s="7">
        <v>101.9</v>
      </c>
      <c r="Z216" s="7">
        <v>101</v>
      </c>
    </row>
    <row r="217" spans="1:26" ht="12.75">
      <c r="A217" s="25" t="s">
        <v>706</v>
      </c>
      <c r="I217" s="87">
        <v>120.64</v>
      </c>
      <c r="J217" s="87">
        <v>157.81</v>
      </c>
      <c r="K217" s="23">
        <v>133</v>
      </c>
      <c r="L217" s="7">
        <v>105.3</v>
      </c>
      <c r="M217" s="7">
        <v>108.5</v>
      </c>
      <c r="N217" s="7">
        <v>113.9</v>
      </c>
      <c r="O217" s="7">
        <v>124.5</v>
      </c>
      <c r="P217" s="7">
        <v>110.8</v>
      </c>
      <c r="Q217" s="7">
        <v>114.3</v>
      </c>
      <c r="R217" s="7">
        <v>112.4</v>
      </c>
      <c r="S217" s="7">
        <v>107.1</v>
      </c>
      <c r="T217" s="87">
        <v>99.5</v>
      </c>
      <c r="U217" s="121">
        <v>130.62</v>
      </c>
      <c r="V217" s="87">
        <v>110.3</v>
      </c>
      <c r="W217" s="347">
        <v>103.36</v>
      </c>
      <c r="X217" s="347">
        <v>101.5</v>
      </c>
      <c r="Y217" s="7">
        <v>110.7</v>
      </c>
      <c r="Z217" s="7">
        <v>118.1</v>
      </c>
    </row>
    <row r="218" spans="1:26" ht="12.75">
      <c r="A218" s="25" t="s">
        <v>921</v>
      </c>
      <c r="I218" s="87">
        <v>121.16</v>
      </c>
      <c r="J218" s="87">
        <v>164.3</v>
      </c>
      <c r="K218" s="7">
        <v>128.1</v>
      </c>
      <c r="L218" s="23">
        <v>102</v>
      </c>
      <c r="M218" s="7">
        <v>102.8</v>
      </c>
      <c r="N218" s="7">
        <v>109.9</v>
      </c>
      <c r="O218" s="23">
        <v>108</v>
      </c>
      <c r="P218" s="7">
        <v>111.6</v>
      </c>
      <c r="Q218" s="7">
        <v>110.3</v>
      </c>
      <c r="R218" s="7">
        <v>105.1</v>
      </c>
      <c r="S218" s="7">
        <v>108.4</v>
      </c>
      <c r="T218" s="87">
        <v>106</v>
      </c>
      <c r="U218" s="121">
        <v>110.95</v>
      </c>
      <c r="V218" s="87">
        <v>106.2</v>
      </c>
      <c r="W218" s="347">
        <v>101.47</v>
      </c>
      <c r="X218" s="347">
        <v>102</v>
      </c>
      <c r="Y218" s="7">
        <v>106.2</v>
      </c>
      <c r="Z218" s="7">
        <v>115.2</v>
      </c>
    </row>
    <row r="219" spans="1:26" ht="12.75">
      <c r="A219" s="25" t="s">
        <v>707</v>
      </c>
      <c r="I219" s="87">
        <v>114.08</v>
      </c>
      <c r="J219" s="87">
        <v>140.54</v>
      </c>
      <c r="K219" s="7">
        <v>140.7</v>
      </c>
      <c r="L219" s="23">
        <v>119.7</v>
      </c>
      <c r="M219" s="7">
        <v>116.1</v>
      </c>
      <c r="N219" s="7">
        <v>118.6</v>
      </c>
      <c r="O219" s="23">
        <v>115.8</v>
      </c>
      <c r="P219" s="7">
        <v>116.7</v>
      </c>
      <c r="Q219" s="23">
        <v>119</v>
      </c>
      <c r="R219" s="7">
        <v>131.1</v>
      </c>
      <c r="S219" s="7">
        <v>103.3</v>
      </c>
      <c r="T219" s="87">
        <v>92.4</v>
      </c>
      <c r="U219" s="121">
        <v>103.63</v>
      </c>
      <c r="V219" s="87">
        <v>113.5</v>
      </c>
      <c r="W219" s="347">
        <v>106.64</v>
      </c>
      <c r="X219" s="347">
        <v>100.9</v>
      </c>
      <c r="Y219" s="7">
        <v>101.9</v>
      </c>
      <c r="Z219" s="7">
        <v>104.4</v>
      </c>
    </row>
    <row r="220" spans="1:26" ht="25.5">
      <c r="A220" s="25" t="s">
        <v>708</v>
      </c>
      <c r="I220" s="87">
        <v>121.44</v>
      </c>
      <c r="J220" s="87">
        <v>206.87</v>
      </c>
      <c r="K220" s="7">
        <v>119</v>
      </c>
      <c r="L220" s="7">
        <v>95.5</v>
      </c>
      <c r="M220" s="7">
        <v>124.1</v>
      </c>
      <c r="N220" s="7">
        <v>126.2</v>
      </c>
      <c r="O220" s="7">
        <v>137.4</v>
      </c>
      <c r="P220" s="7">
        <v>105.4</v>
      </c>
      <c r="Q220" s="23">
        <v>124.8</v>
      </c>
      <c r="R220" s="7">
        <v>105</v>
      </c>
      <c r="S220" s="7">
        <v>108.1</v>
      </c>
      <c r="T220" s="87">
        <v>104.1</v>
      </c>
      <c r="U220" s="121">
        <v>122.4</v>
      </c>
      <c r="V220" s="87">
        <v>104.7</v>
      </c>
      <c r="W220" s="347">
        <v>96.49</v>
      </c>
      <c r="X220" s="347">
        <v>97.2</v>
      </c>
      <c r="Y220" s="7">
        <v>114.5</v>
      </c>
      <c r="Z220" s="7">
        <v>112</v>
      </c>
    </row>
    <row r="221" spans="1:26" ht="13.5" customHeight="1">
      <c r="A221" s="25" t="s">
        <v>925</v>
      </c>
      <c r="I221" s="87">
        <v>114.29</v>
      </c>
      <c r="J221" s="87">
        <v>158.14</v>
      </c>
      <c r="K221" s="7">
        <v>130.6</v>
      </c>
      <c r="L221" s="7">
        <v>117.1</v>
      </c>
      <c r="M221" s="7">
        <v>111.4</v>
      </c>
      <c r="N221" s="7">
        <v>109.8</v>
      </c>
      <c r="O221" s="7">
        <v>114.4</v>
      </c>
      <c r="P221" s="7">
        <v>110.4</v>
      </c>
      <c r="Q221" s="7">
        <v>110.5</v>
      </c>
      <c r="R221" s="7">
        <v>113.9</v>
      </c>
      <c r="S221" s="7">
        <v>118.5</v>
      </c>
      <c r="T221" s="87">
        <v>103.7</v>
      </c>
      <c r="U221" s="121">
        <v>105.46</v>
      </c>
      <c r="V221" s="87">
        <v>105.4</v>
      </c>
      <c r="W221" s="347">
        <v>104.07</v>
      </c>
      <c r="X221" s="347">
        <v>101.9</v>
      </c>
      <c r="Y221" s="7">
        <v>111.4</v>
      </c>
      <c r="Z221" s="7">
        <v>113.9</v>
      </c>
    </row>
    <row r="222" spans="1:26" ht="25.5">
      <c r="A222" s="25" t="s">
        <v>711</v>
      </c>
      <c r="I222" s="87">
        <v>145.91</v>
      </c>
      <c r="J222" s="87">
        <v>136.67</v>
      </c>
      <c r="K222" s="7">
        <v>120.8</v>
      </c>
      <c r="L222" s="7">
        <v>109.5</v>
      </c>
      <c r="M222" s="7">
        <v>111.2</v>
      </c>
      <c r="N222" s="7">
        <v>108.6</v>
      </c>
      <c r="O222" s="7">
        <v>111.4</v>
      </c>
      <c r="P222" s="7">
        <v>106.5</v>
      </c>
      <c r="Q222" s="7">
        <v>115.2</v>
      </c>
      <c r="R222" s="7">
        <v>109.3</v>
      </c>
      <c r="S222" s="7">
        <v>107.9</v>
      </c>
      <c r="T222" s="87">
        <v>106</v>
      </c>
      <c r="U222" s="121">
        <v>109.83</v>
      </c>
      <c r="V222" s="87">
        <v>104.9</v>
      </c>
      <c r="W222" s="347">
        <v>102.91</v>
      </c>
      <c r="X222" s="347">
        <v>100.9</v>
      </c>
      <c r="Y222" s="7">
        <v>106.3</v>
      </c>
      <c r="Z222" s="7">
        <v>110.8</v>
      </c>
    </row>
    <row r="223" spans="1:26" ht="12.75">
      <c r="A223" s="25" t="s">
        <v>927</v>
      </c>
      <c r="I223" s="87">
        <v>128.36</v>
      </c>
      <c r="J223" s="87">
        <v>139.75</v>
      </c>
      <c r="K223" s="7">
        <v>123.2</v>
      </c>
      <c r="L223" s="7">
        <v>118.4</v>
      </c>
      <c r="M223" s="7">
        <v>108.3</v>
      </c>
      <c r="N223" s="7">
        <v>113.1</v>
      </c>
      <c r="O223" s="7">
        <v>120.8</v>
      </c>
      <c r="P223" s="7">
        <v>108.4</v>
      </c>
      <c r="Q223" s="7">
        <v>108.3</v>
      </c>
      <c r="R223" s="7">
        <v>108.7</v>
      </c>
      <c r="S223" s="7">
        <v>116.5</v>
      </c>
      <c r="T223" s="87">
        <v>97.5</v>
      </c>
      <c r="U223" s="121">
        <v>111.88</v>
      </c>
      <c r="V223" s="87">
        <v>109.5</v>
      </c>
      <c r="W223" s="347">
        <v>102.93</v>
      </c>
      <c r="X223" s="347">
        <v>100.8</v>
      </c>
      <c r="Y223" s="7">
        <v>106.1</v>
      </c>
      <c r="Z223" s="7">
        <v>116.4</v>
      </c>
    </row>
    <row r="224" spans="1:26" ht="12.75">
      <c r="A224" s="25" t="s">
        <v>2071</v>
      </c>
      <c r="I224" s="87">
        <v>140.11</v>
      </c>
      <c r="J224" s="87">
        <v>138.23</v>
      </c>
      <c r="K224" s="7">
        <v>128.7</v>
      </c>
      <c r="L224" s="7">
        <v>112.6</v>
      </c>
      <c r="M224" s="7">
        <v>109.6</v>
      </c>
      <c r="N224" s="7">
        <v>113.8</v>
      </c>
      <c r="O224" s="7">
        <v>110</v>
      </c>
      <c r="P224" s="7">
        <v>105.4</v>
      </c>
      <c r="Q224" s="7">
        <v>112.3</v>
      </c>
      <c r="R224" s="7">
        <v>111.6</v>
      </c>
      <c r="S224" s="7">
        <v>116.9</v>
      </c>
      <c r="T224" s="87">
        <v>110.6</v>
      </c>
      <c r="U224" s="121">
        <v>113.04</v>
      </c>
      <c r="V224" s="87">
        <v>110.7</v>
      </c>
      <c r="W224" s="347">
        <v>103.5</v>
      </c>
      <c r="X224" s="347">
        <v>99.7</v>
      </c>
      <c r="Y224" s="18">
        <v>107</v>
      </c>
      <c r="Z224" s="18">
        <v>116</v>
      </c>
    </row>
    <row r="225" spans="1:26" ht="12.75">
      <c r="A225" s="5" t="s">
        <v>2072</v>
      </c>
      <c r="I225" s="87">
        <v>102.18</v>
      </c>
      <c r="J225" s="87">
        <v>117.71</v>
      </c>
      <c r="K225" s="7">
        <v>141.6</v>
      </c>
      <c r="L225" s="7">
        <v>127.4</v>
      </c>
      <c r="M225" s="7">
        <v>126</v>
      </c>
      <c r="N225" s="7">
        <v>114.5</v>
      </c>
      <c r="O225" s="7">
        <v>112.5</v>
      </c>
      <c r="P225" s="7">
        <v>112.6</v>
      </c>
      <c r="Q225" s="7">
        <v>110.3</v>
      </c>
      <c r="R225" s="7">
        <v>113.3</v>
      </c>
      <c r="S225" s="23">
        <v>118</v>
      </c>
      <c r="T225" s="87">
        <v>118.3</v>
      </c>
      <c r="U225" s="121">
        <v>113.82</v>
      </c>
      <c r="V225" s="87">
        <v>105.1</v>
      </c>
      <c r="W225" s="347">
        <v>106.97</v>
      </c>
      <c r="X225" s="347">
        <v>108.1</v>
      </c>
      <c r="Y225" s="7">
        <v>104.5</v>
      </c>
      <c r="Z225" s="7">
        <v>109.3</v>
      </c>
    </row>
    <row r="226" spans="1:26" ht="25.5">
      <c r="A226" s="25" t="s">
        <v>2073</v>
      </c>
      <c r="I226" s="87">
        <v>102.23</v>
      </c>
      <c r="J226" s="87">
        <v>119.95</v>
      </c>
      <c r="K226" s="7">
        <v>143.5</v>
      </c>
      <c r="L226" s="7">
        <v>128.1</v>
      </c>
      <c r="M226" s="7">
        <v>125.5</v>
      </c>
      <c r="N226" s="7">
        <v>113.9</v>
      </c>
      <c r="O226" s="7">
        <v>112.5</v>
      </c>
      <c r="P226" s="7">
        <v>111.5</v>
      </c>
      <c r="Q226" s="7">
        <v>109.8</v>
      </c>
      <c r="R226" s="23">
        <v>115</v>
      </c>
      <c r="S226" s="7">
        <v>116.6</v>
      </c>
      <c r="T226" s="87">
        <v>117.6</v>
      </c>
      <c r="U226" s="121">
        <v>113.84</v>
      </c>
      <c r="V226" s="87">
        <v>102.1</v>
      </c>
      <c r="W226" s="347">
        <v>105.44</v>
      </c>
      <c r="X226" s="347">
        <v>106.2</v>
      </c>
      <c r="Y226" s="7">
        <v>104.9</v>
      </c>
      <c r="Z226" s="7">
        <v>107.7</v>
      </c>
    </row>
    <row r="227" spans="1:26" ht="25.5">
      <c r="A227" s="25" t="s">
        <v>2074</v>
      </c>
      <c r="I227" s="87">
        <v>102.01</v>
      </c>
      <c r="J227" s="87">
        <v>110.72</v>
      </c>
      <c r="K227" s="7">
        <v>135.4</v>
      </c>
      <c r="L227" s="7">
        <v>125.2</v>
      </c>
      <c r="M227" s="7">
        <v>128.8</v>
      </c>
      <c r="N227" s="7">
        <v>117.8</v>
      </c>
      <c r="O227" s="7">
        <v>112.3</v>
      </c>
      <c r="P227" s="7">
        <v>115.1</v>
      </c>
      <c r="Q227" s="7">
        <v>111.4</v>
      </c>
      <c r="R227" s="23">
        <v>110</v>
      </c>
      <c r="S227" s="7">
        <v>121.1</v>
      </c>
      <c r="T227" s="87">
        <v>119.6</v>
      </c>
      <c r="U227" s="121">
        <v>113.79</v>
      </c>
      <c r="V227" s="87">
        <v>111.3</v>
      </c>
      <c r="W227" s="347">
        <v>109.21</v>
      </c>
      <c r="X227" s="347">
        <v>111.5</v>
      </c>
      <c r="Y227" s="7">
        <v>104.2</v>
      </c>
      <c r="Z227" s="18">
        <v>113</v>
      </c>
    </row>
    <row r="228" spans="1:25" ht="43.5" customHeight="1">
      <c r="A228" s="17" t="s">
        <v>2075</v>
      </c>
      <c r="Y228" s="48"/>
    </row>
    <row r="229" spans="1:25" ht="12.75">
      <c r="A229" s="17" t="s">
        <v>2069</v>
      </c>
      <c r="Y229" s="48"/>
    </row>
    <row r="230" spans="1:26" ht="12.75">
      <c r="A230" s="21" t="s">
        <v>2076</v>
      </c>
      <c r="G230" s="90">
        <v>135</v>
      </c>
      <c r="H230" s="131">
        <v>99.4</v>
      </c>
      <c r="I230" s="18">
        <v>99.5</v>
      </c>
      <c r="J230" s="18">
        <v>123.58</v>
      </c>
      <c r="K230" s="7">
        <v>140.1</v>
      </c>
      <c r="L230" s="7">
        <v>123.8</v>
      </c>
      <c r="M230" s="7">
        <v>112.2</v>
      </c>
      <c r="N230" s="7">
        <v>101.9</v>
      </c>
      <c r="O230" s="7">
        <v>143.5</v>
      </c>
      <c r="P230" s="7">
        <v>119.5</v>
      </c>
      <c r="Q230" s="7">
        <v>95.7</v>
      </c>
      <c r="R230" s="7">
        <v>116.4</v>
      </c>
      <c r="S230" s="18">
        <v>136</v>
      </c>
      <c r="T230" s="18">
        <v>89.3</v>
      </c>
      <c r="U230" s="121">
        <v>126.99</v>
      </c>
      <c r="V230" s="348">
        <v>132.53</v>
      </c>
      <c r="W230" s="349">
        <v>94.31</v>
      </c>
      <c r="X230" s="349">
        <v>99.9</v>
      </c>
      <c r="Y230" s="18">
        <v>105.3</v>
      </c>
      <c r="Z230" s="18">
        <v>107.7</v>
      </c>
    </row>
    <row r="231" spans="1:26" ht="12.75">
      <c r="A231" s="350" t="s">
        <v>2077</v>
      </c>
      <c r="G231" s="351">
        <v>110.84</v>
      </c>
      <c r="H231" s="351">
        <v>92.47</v>
      </c>
      <c r="I231" s="351">
        <v>102.21</v>
      </c>
      <c r="J231" s="351">
        <v>157.12</v>
      </c>
      <c r="K231" s="351">
        <v>149.81</v>
      </c>
      <c r="L231" s="351">
        <v>125.14</v>
      </c>
      <c r="M231" s="351">
        <v>112.17</v>
      </c>
      <c r="N231" s="351">
        <v>106.5</v>
      </c>
      <c r="O231" s="351">
        <v>149.6</v>
      </c>
      <c r="P231" s="351">
        <v>119.55</v>
      </c>
      <c r="Q231" s="351">
        <v>90.02</v>
      </c>
      <c r="R231" s="351">
        <v>108.06</v>
      </c>
      <c r="S231" s="351">
        <v>149.48</v>
      </c>
      <c r="T231" s="351">
        <v>70.81</v>
      </c>
      <c r="U231" s="351">
        <v>152.82</v>
      </c>
      <c r="V231" s="351">
        <v>146.34</v>
      </c>
      <c r="W231" s="349">
        <v>69.93</v>
      </c>
      <c r="X231" s="349">
        <v>84.2</v>
      </c>
      <c r="Y231" s="18">
        <v>98</v>
      </c>
      <c r="Z231" s="18">
        <v>132.9</v>
      </c>
    </row>
    <row r="232" spans="1:26" ht="28.5" customHeight="1">
      <c r="A232" s="24" t="s">
        <v>2078</v>
      </c>
      <c r="G232" s="351">
        <v>141.37</v>
      </c>
      <c r="H232" s="351">
        <v>100.18</v>
      </c>
      <c r="I232" s="351">
        <v>99.71</v>
      </c>
      <c r="J232" s="351">
        <v>120.27</v>
      </c>
      <c r="K232" s="351">
        <v>149.6</v>
      </c>
      <c r="L232" s="351">
        <v>116.05</v>
      </c>
      <c r="M232" s="351">
        <v>112.44</v>
      </c>
      <c r="N232" s="351">
        <v>107.19</v>
      </c>
      <c r="O232" s="351">
        <v>144.73</v>
      </c>
      <c r="P232" s="351">
        <v>108.86</v>
      </c>
      <c r="Q232" s="351">
        <v>103.09</v>
      </c>
      <c r="R232" s="351">
        <v>120.51</v>
      </c>
      <c r="S232" s="351">
        <v>133.31</v>
      </c>
      <c r="T232" s="351">
        <v>92</v>
      </c>
      <c r="U232" s="351">
        <v>116.68</v>
      </c>
      <c r="V232" s="351">
        <v>133.05</v>
      </c>
      <c r="W232" s="349">
        <v>97.77</v>
      </c>
      <c r="X232" s="349">
        <v>110.1</v>
      </c>
      <c r="Y232" s="18">
        <v>109.5</v>
      </c>
      <c r="Z232" s="18">
        <v>91.7</v>
      </c>
    </row>
    <row r="233" spans="1:26" ht="15.75">
      <c r="A233" s="21" t="s">
        <v>2079</v>
      </c>
      <c r="G233" s="90">
        <v>124.96</v>
      </c>
      <c r="H233" s="90">
        <v>112.31</v>
      </c>
      <c r="I233" s="18">
        <v>89.52</v>
      </c>
      <c r="J233" s="18">
        <v>287.09</v>
      </c>
      <c r="K233" s="7">
        <v>155.9</v>
      </c>
      <c r="L233" s="7">
        <v>92.1</v>
      </c>
      <c r="M233" s="7">
        <v>126.4</v>
      </c>
      <c r="N233" s="7">
        <v>100.7</v>
      </c>
      <c r="O233" s="7">
        <v>166.2</v>
      </c>
      <c r="P233" s="7">
        <v>140.9</v>
      </c>
      <c r="Q233" s="7">
        <v>91.3</v>
      </c>
      <c r="R233" s="7">
        <v>166.1</v>
      </c>
      <c r="S233" s="7">
        <v>46.1</v>
      </c>
      <c r="T233" s="18">
        <v>199.3</v>
      </c>
      <c r="U233" s="121">
        <v>114.7</v>
      </c>
      <c r="V233" s="121">
        <v>129.05</v>
      </c>
      <c r="W233" s="349">
        <v>107.06</v>
      </c>
      <c r="X233" s="349">
        <v>108</v>
      </c>
      <c r="Y233" s="18">
        <v>91.6</v>
      </c>
      <c r="Z233" s="18">
        <v>112.8</v>
      </c>
    </row>
    <row r="234" spans="1:26" ht="27" customHeight="1">
      <c r="A234" s="21" t="s">
        <v>2080</v>
      </c>
      <c r="G234" s="121"/>
      <c r="H234" s="121"/>
      <c r="I234" s="121"/>
      <c r="J234" s="121"/>
      <c r="K234" s="121">
        <v>146.63</v>
      </c>
      <c r="L234" s="121">
        <v>164.87</v>
      </c>
      <c r="M234" s="121">
        <v>117.89</v>
      </c>
      <c r="N234" s="121">
        <v>89.64</v>
      </c>
      <c r="O234" s="121">
        <v>115.88</v>
      </c>
      <c r="P234" s="121">
        <v>107.27</v>
      </c>
      <c r="Q234" s="121">
        <v>106.45</v>
      </c>
      <c r="R234" s="121">
        <v>105.12</v>
      </c>
      <c r="S234" s="121">
        <v>130.86</v>
      </c>
      <c r="T234" s="121">
        <v>121.39</v>
      </c>
      <c r="U234" s="121">
        <v>105.83</v>
      </c>
      <c r="V234" s="121">
        <v>121.84</v>
      </c>
      <c r="W234" s="349">
        <v>116.77</v>
      </c>
      <c r="X234" s="349">
        <v>115.3</v>
      </c>
      <c r="Y234" s="18">
        <v>103.3</v>
      </c>
      <c r="Z234" s="18">
        <v>108.7</v>
      </c>
    </row>
    <row r="235" spans="1:26" ht="12.75">
      <c r="A235" s="21" t="s">
        <v>2081</v>
      </c>
      <c r="G235" s="303"/>
      <c r="H235" s="303"/>
      <c r="I235" s="303"/>
      <c r="J235" s="303"/>
      <c r="K235" s="7">
        <v>162.4</v>
      </c>
      <c r="L235" s="7">
        <v>163.2</v>
      </c>
      <c r="M235" s="7">
        <v>135.9</v>
      </c>
      <c r="N235" s="7">
        <v>70.5</v>
      </c>
      <c r="O235" s="7">
        <v>211.5</v>
      </c>
      <c r="P235" s="7">
        <v>118.6</v>
      </c>
      <c r="Q235" s="7">
        <v>113.5</v>
      </c>
      <c r="R235" s="7">
        <v>114.4</v>
      </c>
      <c r="S235" s="7">
        <v>123.1</v>
      </c>
      <c r="T235" s="18">
        <v>96</v>
      </c>
      <c r="U235" s="121">
        <v>114.4</v>
      </c>
      <c r="V235" s="348">
        <v>126.95</v>
      </c>
      <c r="W235" s="349">
        <v>184.3</v>
      </c>
      <c r="X235" s="349">
        <v>106.2</v>
      </c>
      <c r="Y235" s="18">
        <v>125.3</v>
      </c>
      <c r="Z235" s="18">
        <v>97.6</v>
      </c>
    </row>
    <row r="236" spans="1:26" ht="25.5">
      <c r="A236" s="17" t="s">
        <v>2070</v>
      </c>
      <c r="G236" s="19"/>
      <c r="H236" s="19"/>
      <c r="I236" s="23"/>
      <c r="J236" s="23"/>
      <c r="K236" s="23"/>
      <c r="L236" s="23"/>
      <c r="M236" s="23"/>
      <c r="N236" s="23"/>
      <c r="O236" s="18"/>
      <c r="P236" s="18"/>
      <c r="Q236" s="18"/>
      <c r="R236" s="18"/>
      <c r="S236" s="18"/>
      <c r="U236" s="10"/>
      <c r="W236" s="352"/>
      <c r="X236" s="48"/>
      <c r="Y236" s="18"/>
      <c r="Z236" s="18"/>
    </row>
    <row r="237" spans="1:26" ht="12.75">
      <c r="A237" s="21" t="s">
        <v>2082</v>
      </c>
      <c r="G237" s="19">
        <v>118.6</v>
      </c>
      <c r="H237" s="19">
        <v>106.8</v>
      </c>
      <c r="I237" s="23">
        <v>114.88</v>
      </c>
      <c r="J237" s="23">
        <v>121.09</v>
      </c>
      <c r="K237" s="23">
        <v>115.3</v>
      </c>
      <c r="L237" s="23">
        <v>128.3</v>
      </c>
      <c r="M237" s="23">
        <v>104.6</v>
      </c>
      <c r="N237" s="23">
        <v>110.5</v>
      </c>
      <c r="O237" s="23">
        <v>151.6</v>
      </c>
      <c r="P237" s="23">
        <v>123.6</v>
      </c>
      <c r="Q237" s="23">
        <v>112.8</v>
      </c>
      <c r="R237" s="23">
        <v>102.1</v>
      </c>
      <c r="S237" s="23">
        <v>131.4</v>
      </c>
      <c r="T237" s="23">
        <v>72</v>
      </c>
      <c r="U237" s="121">
        <v>175.87</v>
      </c>
      <c r="V237" s="348">
        <v>130.16</v>
      </c>
      <c r="W237" s="349">
        <v>84.93</v>
      </c>
      <c r="X237" s="349">
        <v>116.3</v>
      </c>
      <c r="Y237" s="18">
        <v>87.1</v>
      </c>
      <c r="Z237" s="18">
        <v>97.7</v>
      </c>
    </row>
    <row r="238" spans="1:26" ht="39.75" customHeight="1">
      <c r="A238" s="21" t="s">
        <v>2083</v>
      </c>
      <c r="G238" s="90">
        <v>148.61</v>
      </c>
      <c r="H238" s="90">
        <v>103.28</v>
      </c>
      <c r="I238" s="18">
        <v>110.63</v>
      </c>
      <c r="J238" s="18">
        <v>138.21</v>
      </c>
      <c r="K238" s="18">
        <v>134.8</v>
      </c>
      <c r="L238" s="18">
        <v>120.3</v>
      </c>
      <c r="M238" s="18">
        <v>111.4</v>
      </c>
      <c r="N238" s="18">
        <v>123.6</v>
      </c>
      <c r="O238" s="23">
        <v>114.9</v>
      </c>
      <c r="P238" s="23">
        <v>108.7</v>
      </c>
      <c r="Q238" s="23">
        <v>118</v>
      </c>
      <c r="R238" s="23">
        <v>126.8</v>
      </c>
      <c r="S238" s="23">
        <v>113.6</v>
      </c>
      <c r="T238" s="23">
        <v>90.8</v>
      </c>
      <c r="U238" s="121">
        <v>99.57</v>
      </c>
      <c r="V238" s="121">
        <v>94.94</v>
      </c>
      <c r="W238" s="349">
        <v>127.97</v>
      </c>
      <c r="X238" s="349">
        <v>109.1</v>
      </c>
      <c r="Y238" s="18">
        <v>97.9</v>
      </c>
      <c r="Z238" s="18">
        <v>102.2</v>
      </c>
    </row>
    <row r="239" spans="1:26" ht="15.75">
      <c r="A239" s="21" t="s">
        <v>2084</v>
      </c>
      <c r="G239" s="90">
        <v>143.56</v>
      </c>
      <c r="H239" s="90">
        <v>114.91</v>
      </c>
      <c r="I239" s="23">
        <v>107.63</v>
      </c>
      <c r="J239" s="23">
        <v>130.42</v>
      </c>
      <c r="K239" s="23">
        <v>145.8</v>
      </c>
      <c r="L239" s="23">
        <v>119.6</v>
      </c>
      <c r="M239" s="23">
        <v>115.8</v>
      </c>
      <c r="N239" s="23">
        <v>111.5</v>
      </c>
      <c r="O239" s="23">
        <v>119.5</v>
      </c>
      <c r="P239" s="23">
        <v>113.7</v>
      </c>
      <c r="Q239" s="23">
        <v>120.5</v>
      </c>
      <c r="R239" s="23">
        <v>124.3</v>
      </c>
      <c r="S239" s="23">
        <v>125.9</v>
      </c>
      <c r="T239" s="23">
        <v>90</v>
      </c>
      <c r="U239" s="121">
        <v>103.13</v>
      </c>
      <c r="V239" s="348">
        <v>119.36</v>
      </c>
      <c r="W239" s="349">
        <v>112.28</v>
      </c>
      <c r="X239" s="349">
        <v>100.6</v>
      </c>
      <c r="Y239" s="18">
        <v>102.5</v>
      </c>
      <c r="Z239" s="18">
        <v>100.1</v>
      </c>
    </row>
    <row r="240" spans="1:26" ht="25.5" customHeight="1">
      <c r="A240" s="17" t="s">
        <v>2085</v>
      </c>
      <c r="G240" s="90"/>
      <c r="H240" s="90"/>
      <c r="I240" s="23"/>
      <c r="J240" s="23"/>
      <c r="K240" s="23"/>
      <c r="L240" s="23"/>
      <c r="M240" s="23"/>
      <c r="N240" s="23"/>
      <c r="O240" s="23"/>
      <c r="P240" s="23"/>
      <c r="Q240" s="23"/>
      <c r="R240" s="23"/>
      <c r="S240" s="23"/>
      <c r="T240" s="23"/>
      <c r="U240" s="121"/>
      <c r="V240" s="348"/>
      <c r="W240" s="48"/>
      <c r="X240" s="48"/>
      <c r="Y240" s="48"/>
      <c r="Z240" s="18"/>
    </row>
    <row r="241" spans="1:26" ht="12.75">
      <c r="A241" s="21" t="s">
        <v>757</v>
      </c>
      <c r="G241" s="90">
        <v>126.49</v>
      </c>
      <c r="H241" s="90">
        <v>114.87</v>
      </c>
      <c r="I241" s="18">
        <v>170.13</v>
      </c>
      <c r="J241" s="18">
        <v>147.73</v>
      </c>
      <c r="K241" s="18">
        <v>137.5</v>
      </c>
      <c r="L241" s="18">
        <v>121.8</v>
      </c>
      <c r="M241" s="18">
        <v>97.8</v>
      </c>
      <c r="N241" s="18">
        <v>112.1</v>
      </c>
      <c r="O241" s="18">
        <v>122</v>
      </c>
      <c r="P241" s="18">
        <v>110.6</v>
      </c>
      <c r="Q241" s="18">
        <v>106.3</v>
      </c>
      <c r="R241" s="18">
        <v>108.8</v>
      </c>
      <c r="S241" s="18">
        <v>118.3</v>
      </c>
      <c r="T241" s="18">
        <v>99.9</v>
      </c>
      <c r="U241" s="121">
        <v>105.06</v>
      </c>
      <c r="V241" s="348">
        <v>102.67</v>
      </c>
      <c r="W241" s="349">
        <v>106.85</v>
      </c>
      <c r="X241" s="349">
        <v>94.5</v>
      </c>
      <c r="Y241" s="18">
        <v>128.4</v>
      </c>
      <c r="Z241" s="18">
        <v>98.5</v>
      </c>
    </row>
    <row r="242" spans="1:26" ht="12.75">
      <c r="A242" s="24" t="s">
        <v>2086</v>
      </c>
      <c r="G242" s="90">
        <v>123.01</v>
      </c>
      <c r="H242" s="90">
        <v>112.98</v>
      </c>
      <c r="I242" s="18">
        <v>160.19</v>
      </c>
      <c r="J242" s="18">
        <v>159.55</v>
      </c>
      <c r="K242" s="18">
        <v>127</v>
      </c>
      <c r="L242" s="18">
        <v>129.8</v>
      </c>
      <c r="M242" s="18">
        <v>97.2</v>
      </c>
      <c r="N242" s="18">
        <v>101.3</v>
      </c>
      <c r="O242" s="18">
        <v>133.8</v>
      </c>
      <c r="P242" s="18">
        <v>118.2</v>
      </c>
      <c r="Q242" s="18">
        <v>113.9</v>
      </c>
      <c r="R242" s="18">
        <v>99.8</v>
      </c>
      <c r="S242" s="18">
        <v>122.4</v>
      </c>
      <c r="T242" s="18">
        <v>102.9</v>
      </c>
      <c r="U242" s="121">
        <v>109.29</v>
      </c>
      <c r="V242" s="348">
        <v>118.88</v>
      </c>
      <c r="W242" s="349">
        <v>101.78</v>
      </c>
      <c r="X242" s="349">
        <v>101</v>
      </c>
      <c r="Y242" s="18">
        <v>108.7</v>
      </c>
      <c r="Z242" s="18">
        <v>123.3</v>
      </c>
    </row>
    <row r="243" spans="1:26" ht="12.75">
      <c r="A243" s="24" t="s">
        <v>2087</v>
      </c>
      <c r="G243" s="90">
        <v>127.93</v>
      </c>
      <c r="H243" s="90">
        <v>113.27</v>
      </c>
      <c r="I243" s="18">
        <v>144.72</v>
      </c>
      <c r="J243" s="18">
        <v>146.12</v>
      </c>
      <c r="K243" s="18">
        <v>144.2</v>
      </c>
      <c r="L243" s="18">
        <v>122</v>
      </c>
      <c r="M243" s="18">
        <v>93.1</v>
      </c>
      <c r="N243" s="18">
        <v>106.1</v>
      </c>
      <c r="O243" s="18">
        <v>141.5</v>
      </c>
      <c r="P243" s="18">
        <v>102.4</v>
      </c>
      <c r="Q243" s="18">
        <v>102.7</v>
      </c>
      <c r="R243" s="18">
        <v>104.2</v>
      </c>
      <c r="S243" s="18">
        <v>136.3</v>
      </c>
      <c r="T243" s="18">
        <v>94.2</v>
      </c>
      <c r="U243" s="121">
        <v>105.43</v>
      </c>
      <c r="V243" s="348">
        <v>110.9</v>
      </c>
      <c r="W243" s="349">
        <v>97.92</v>
      </c>
      <c r="X243" s="349">
        <v>95.5</v>
      </c>
      <c r="Y243" s="18">
        <v>135.5</v>
      </c>
      <c r="Z243" s="18">
        <v>92.6</v>
      </c>
    </row>
    <row r="244" spans="1:26" ht="14.25" customHeight="1">
      <c r="A244" s="24" t="s">
        <v>2088</v>
      </c>
      <c r="G244" s="90">
        <v>142.05</v>
      </c>
      <c r="H244" s="90">
        <v>121.18</v>
      </c>
      <c r="I244" s="18">
        <v>180.44</v>
      </c>
      <c r="J244" s="18">
        <v>128.47</v>
      </c>
      <c r="K244" s="18">
        <v>144.3</v>
      </c>
      <c r="L244" s="18">
        <v>111.7</v>
      </c>
      <c r="M244" s="18">
        <v>102.1</v>
      </c>
      <c r="N244" s="18">
        <v>125.8</v>
      </c>
      <c r="O244" s="18">
        <v>99.5</v>
      </c>
      <c r="P244" s="18">
        <v>112.9</v>
      </c>
      <c r="Q244" s="18">
        <v>105</v>
      </c>
      <c r="R244" s="18">
        <v>113.5</v>
      </c>
      <c r="S244" s="18">
        <v>111.3</v>
      </c>
      <c r="T244" s="18">
        <v>101</v>
      </c>
      <c r="U244" s="121">
        <v>104.69</v>
      </c>
      <c r="V244" s="348">
        <v>98.09</v>
      </c>
      <c r="W244" s="349">
        <v>112.63</v>
      </c>
      <c r="X244" s="349">
        <v>93.4</v>
      </c>
      <c r="Y244" s="18">
        <v>125.7</v>
      </c>
      <c r="Z244" s="18">
        <v>100</v>
      </c>
    </row>
    <row r="245" spans="1:26" ht="12.75">
      <c r="A245" s="21" t="s">
        <v>2089</v>
      </c>
      <c r="G245" s="90">
        <v>124.16</v>
      </c>
      <c r="H245" s="90">
        <v>110.86</v>
      </c>
      <c r="I245" s="18">
        <v>160.79</v>
      </c>
      <c r="J245" s="18">
        <v>132.31</v>
      </c>
      <c r="K245" s="18">
        <v>134.6</v>
      </c>
      <c r="L245" s="18">
        <v>121.1</v>
      </c>
      <c r="M245" s="18">
        <v>105.3</v>
      </c>
      <c r="N245" s="18">
        <v>106.6</v>
      </c>
      <c r="O245" s="18">
        <v>121.6</v>
      </c>
      <c r="P245" s="18">
        <v>107.8</v>
      </c>
      <c r="Q245" s="353">
        <v>105.1</v>
      </c>
      <c r="R245" s="18">
        <v>108.1</v>
      </c>
      <c r="S245" s="18">
        <v>123.4</v>
      </c>
      <c r="T245" s="18">
        <v>106.2</v>
      </c>
      <c r="U245" s="121">
        <v>106.5</v>
      </c>
      <c r="V245" s="348">
        <v>107.6</v>
      </c>
      <c r="W245" s="349">
        <v>107.18</v>
      </c>
      <c r="X245" s="349">
        <v>101.9</v>
      </c>
      <c r="Y245" s="18">
        <v>119.9</v>
      </c>
      <c r="Z245" s="18">
        <v>107.1</v>
      </c>
    </row>
    <row r="246" spans="1:26" ht="16.5" customHeight="1">
      <c r="A246" s="21" t="s">
        <v>2090</v>
      </c>
      <c r="B246" s="48"/>
      <c r="C246" s="48"/>
      <c r="D246" s="48"/>
      <c r="E246" s="48"/>
      <c r="F246" s="48"/>
      <c r="G246" s="354">
        <v>114.66</v>
      </c>
      <c r="H246" s="354">
        <v>115.63</v>
      </c>
      <c r="I246" s="354">
        <v>161.84</v>
      </c>
      <c r="J246" s="354">
        <v>129.33</v>
      </c>
      <c r="K246" s="354">
        <v>115.02</v>
      </c>
      <c r="L246" s="354">
        <v>126.65</v>
      </c>
      <c r="M246" s="354">
        <v>99.72</v>
      </c>
      <c r="N246" s="354">
        <v>103.82</v>
      </c>
      <c r="O246" s="354">
        <v>116.11</v>
      </c>
      <c r="P246" s="354">
        <v>117.56</v>
      </c>
      <c r="Q246" s="354">
        <v>105.89</v>
      </c>
      <c r="R246" s="354">
        <v>112.66</v>
      </c>
      <c r="S246" s="354">
        <v>123</v>
      </c>
      <c r="T246" s="354">
        <v>113</v>
      </c>
      <c r="U246" s="354">
        <v>102.7</v>
      </c>
      <c r="V246" s="354">
        <v>104.8</v>
      </c>
      <c r="W246" s="349">
        <v>106.29</v>
      </c>
      <c r="X246" s="349">
        <v>108.3</v>
      </c>
      <c r="Y246" s="18">
        <v>122.7</v>
      </c>
      <c r="Z246" s="18">
        <v>121</v>
      </c>
    </row>
    <row r="247" spans="1:26" ht="28.5">
      <c r="A247" s="21" t="s">
        <v>2091</v>
      </c>
      <c r="G247" s="90">
        <v>108.18</v>
      </c>
      <c r="H247" s="90">
        <v>102.26</v>
      </c>
      <c r="I247" s="18">
        <v>139.37</v>
      </c>
      <c r="J247" s="18">
        <v>147.44</v>
      </c>
      <c r="K247" s="18">
        <v>112.5</v>
      </c>
      <c r="L247" s="18">
        <v>115.6</v>
      </c>
      <c r="M247" s="18">
        <v>105.6</v>
      </c>
      <c r="N247" s="18">
        <v>112.1</v>
      </c>
      <c r="O247" s="18">
        <v>104.7</v>
      </c>
      <c r="P247" s="18">
        <v>107.8</v>
      </c>
      <c r="Q247" s="18">
        <v>112.9</v>
      </c>
      <c r="R247" s="18">
        <v>122.1</v>
      </c>
      <c r="S247" s="18">
        <v>114.9</v>
      </c>
      <c r="T247" s="18">
        <v>111.9</v>
      </c>
      <c r="U247" s="121">
        <v>102.06</v>
      </c>
      <c r="V247" s="348">
        <v>104.98</v>
      </c>
      <c r="W247" s="349">
        <v>100.62</v>
      </c>
      <c r="X247" s="349">
        <v>99.9</v>
      </c>
      <c r="Y247" s="18">
        <v>134.4</v>
      </c>
      <c r="Z247" s="18">
        <v>150.9</v>
      </c>
    </row>
    <row r="248" spans="1:26" ht="28.5">
      <c r="A248" s="21" t="s">
        <v>2092</v>
      </c>
      <c r="G248" s="90">
        <v>113.26</v>
      </c>
      <c r="H248" s="90">
        <v>121.26</v>
      </c>
      <c r="I248" s="18">
        <v>171.57</v>
      </c>
      <c r="J248" s="18">
        <v>185.12</v>
      </c>
      <c r="K248" s="18">
        <v>120.3</v>
      </c>
      <c r="L248" s="18">
        <v>132.4</v>
      </c>
      <c r="M248" s="18">
        <v>112.5</v>
      </c>
      <c r="N248" s="18">
        <v>104.6</v>
      </c>
      <c r="O248" s="18">
        <v>111.8</v>
      </c>
      <c r="P248" s="18">
        <v>107.9</v>
      </c>
      <c r="Q248" s="18">
        <v>101.3</v>
      </c>
      <c r="R248" s="18">
        <v>120.9</v>
      </c>
      <c r="S248" s="18">
        <v>100.7</v>
      </c>
      <c r="T248" s="18">
        <v>109.9</v>
      </c>
      <c r="U248" s="121">
        <v>104.82</v>
      </c>
      <c r="V248" s="348">
        <v>138.41</v>
      </c>
      <c r="W248" s="349">
        <v>97.65</v>
      </c>
      <c r="X248" s="349">
        <v>94.7</v>
      </c>
      <c r="Y248" s="18">
        <v>121.2</v>
      </c>
      <c r="Z248" s="18">
        <v>138</v>
      </c>
    </row>
    <row r="249" spans="1:26" ht="16.5" customHeight="1">
      <c r="A249" s="75" t="s">
        <v>2093</v>
      </c>
      <c r="B249" s="48"/>
      <c r="C249" s="48"/>
      <c r="D249" s="48"/>
      <c r="E249" s="48"/>
      <c r="F249" s="48"/>
      <c r="G249" s="355">
        <v>119.87</v>
      </c>
      <c r="H249" s="355">
        <v>108.43</v>
      </c>
      <c r="I249" s="355">
        <v>135.91</v>
      </c>
      <c r="J249" s="355">
        <v>146.96</v>
      </c>
      <c r="K249" s="355">
        <v>110.07</v>
      </c>
      <c r="L249" s="355">
        <v>106.83</v>
      </c>
      <c r="M249" s="355">
        <v>99.37</v>
      </c>
      <c r="N249" s="355">
        <v>107.88</v>
      </c>
      <c r="O249" s="355">
        <v>107.31</v>
      </c>
      <c r="P249" s="355">
        <v>108.7</v>
      </c>
      <c r="Q249" s="355">
        <v>103.28</v>
      </c>
      <c r="R249" s="355">
        <v>110.47</v>
      </c>
      <c r="S249" s="355">
        <v>108.83</v>
      </c>
      <c r="T249" s="355">
        <v>102.6</v>
      </c>
      <c r="U249" s="355">
        <v>106.94</v>
      </c>
      <c r="V249" s="355">
        <v>107.85</v>
      </c>
      <c r="W249" s="349">
        <v>100.18</v>
      </c>
      <c r="X249" s="349">
        <v>102.5</v>
      </c>
      <c r="Y249" s="18">
        <v>117.9</v>
      </c>
      <c r="Z249" s="18">
        <v>140.7</v>
      </c>
    </row>
    <row r="250" spans="1:26" ht="15" customHeight="1">
      <c r="A250" s="75" t="s">
        <v>2094</v>
      </c>
      <c r="G250" s="90">
        <v>81.85</v>
      </c>
      <c r="H250" s="90">
        <v>129.32</v>
      </c>
      <c r="I250" s="18">
        <v>223.97</v>
      </c>
      <c r="J250" s="18">
        <v>133.83</v>
      </c>
      <c r="K250" s="18">
        <v>81.2</v>
      </c>
      <c r="L250" s="18">
        <v>177.2</v>
      </c>
      <c r="M250" s="18">
        <v>92.2</v>
      </c>
      <c r="N250" s="18">
        <v>107.5</v>
      </c>
      <c r="O250" s="18">
        <v>109.7</v>
      </c>
      <c r="P250" s="18">
        <v>90.2</v>
      </c>
      <c r="Q250" s="18">
        <v>98.4</v>
      </c>
      <c r="R250" s="18">
        <v>176.3</v>
      </c>
      <c r="S250" s="18">
        <v>79.1</v>
      </c>
      <c r="T250" s="18">
        <v>105.8</v>
      </c>
      <c r="U250" s="121">
        <v>159.86</v>
      </c>
      <c r="V250" s="348">
        <v>82.38</v>
      </c>
      <c r="W250" s="349">
        <v>104.35</v>
      </c>
      <c r="X250" s="349">
        <v>86.7</v>
      </c>
      <c r="Y250" s="18">
        <v>115.5</v>
      </c>
      <c r="Z250" s="18">
        <v>139.6</v>
      </c>
    </row>
    <row r="251" spans="1:26" ht="12.75">
      <c r="A251" s="75" t="s">
        <v>2095</v>
      </c>
      <c r="G251" s="90">
        <v>122.76</v>
      </c>
      <c r="H251" s="90">
        <v>111.62</v>
      </c>
      <c r="I251" s="18">
        <v>163.58</v>
      </c>
      <c r="J251" s="18">
        <v>147.79</v>
      </c>
      <c r="K251" s="18">
        <v>115.2</v>
      </c>
      <c r="L251" s="18">
        <v>115.7</v>
      </c>
      <c r="M251" s="18">
        <v>108.3</v>
      </c>
      <c r="N251" s="18">
        <v>112.7</v>
      </c>
      <c r="O251" s="18">
        <v>113.7</v>
      </c>
      <c r="P251" s="18">
        <v>111.8</v>
      </c>
      <c r="Q251" s="18">
        <v>106.9</v>
      </c>
      <c r="R251" s="18">
        <v>137.4</v>
      </c>
      <c r="S251" s="18">
        <v>106.1</v>
      </c>
      <c r="T251" s="18">
        <v>103.7</v>
      </c>
      <c r="U251" s="121">
        <v>124.1</v>
      </c>
      <c r="V251" s="348">
        <v>103.61</v>
      </c>
      <c r="W251" s="349">
        <v>102.69</v>
      </c>
      <c r="X251" s="349">
        <v>114.8</v>
      </c>
      <c r="Y251" s="18">
        <v>113.2</v>
      </c>
      <c r="Z251" s="18">
        <v>105.1</v>
      </c>
    </row>
    <row r="252" spans="1:26" ht="12.75">
      <c r="A252" s="75" t="s">
        <v>761</v>
      </c>
      <c r="G252" s="90">
        <v>119.52</v>
      </c>
      <c r="H252" s="90">
        <v>110.15</v>
      </c>
      <c r="I252" s="18">
        <v>200.7</v>
      </c>
      <c r="J252" s="18">
        <v>130.74</v>
      </c>
      <c r="K252" s="18">
        <v>104</v>
      </c>
      <c r="L252" s="18">
        <v>99.4</v>
      </c>
      <c r="M252" s="18">
        <v>109.2</v>
      </c>
      <c r="N252" s="18">
        <v>114.1</v>
      </c>
      <c r="O252" s="18">
        <v>102.4</v>
      </c>
      <c r="P252" s="18">
        <v>107.3</v>
      </c>
      <c r="Q252" s="18">
        <v>104.2</v>
      </c>
      <c r="R252" s="18">
        <v>146.2</v>
      </c>
      <c r="S252" s="18">
        <v>96.6</v>
      </c>
      <c r="T252" s="18">
        <v>115.9</v>
      </c>
      <c r="U252" s="121">
        <v>129.1</v>
      </c>
      <c r="V252" s="348">
        <v>98.62</v>
      </c>
      <c r="W252" s="349">
        <v>101.93</v>
      </c>
      <c r="X252" s="349">
        <v>124.2</v>
      </c>
      <c r="Y252" s="18">
        <v>110.1</v>
      </c>
      <c r="Z252" s="18">
        <v>103.9</v>
      </c>
    </row>
    <row r="253" spans="1:26" ht="42.75" customHeight="1">
      <c r="A253" s="21" t="s">
        <v>2096</v>
      </c>
      <c r="B253" s="48"/>
      <c r="C253" s="48"/>
      <c r="D253" s="48"/>
      <c r="E253" s="48"/>
      <c r="F253" s="48"/>
      <c r="G253" s="90">
        <v>119.81</v>
      </c>
      <c r="H253" s="90">
        <v>114.32</v>
      </c>
      <c r="I253" s="18">
        <v>168.26</v>
      </c>
      <c r="J253" s="18">
        <v>140.24</v>
      </c>
      <c r="K253" s="18">
        <v>115.1</v>
      </c>
      <c r="L253" s="18">
        <v>113.7</v>
      </c>
      <c r="M253" s="18">
        <v>107.5</v>
      </c>
      <c r="N253" s="18">
        <v>112.3</v>
      </c>
      <c r="O253" s="18">
        <v>113.9</v>
      </c>
      <c r="P253" s="18">
        <v>111.8</v>
      </c>
      <c r="Q253" s="18">
        <v>107.6</v>
      </c>
      <c r="R253" s="18">
        <v>132.7</v>
      </c>
      <c r="S253" s="18">
        <v>106</v>
      </c>
      <c r="T253" s="18">
        <v>107.5</v>
      </c>
      <c r="U253" s="121">
        <v>122.7</v>
      </c>
      <c r="V253" s="121">
        <v>104.24</v>
      </c>
      <c r="W253" s="349">
        <v>102.29</v>
      </c>
      <c r="X253" s="349">
        <v>113.2</v>
      </c>
      <c r="Y253" s="18">
        <v>113</v>
      </c>
      <c r="Z253" s="18">
        <v>108.7</v>
      </c>
    </row>
    <row r="254" spans="1:26" ht="12.75">
      <c r="A254" s="21" t="s">
        <v>1924</v>
      </c>
      <c r="G254" s="90">
        <v>117.73</v>
      </c>
      <c r="H254" s="90">
        <v>94.31</v>
      </c>
      <c r="I254" s="18">
        <v>103.56</v>
      </c>
      <c r="J254" s="18">
        <v>239.29</v>
      </c>
      <c r="K254" s="18">
        <v>106.8</v>
      </c>
      <c r="L254" s="18">
        <v>99.4</v>
      </c>
      <c r="M254" s="18">
        <v>83.2</v>
      </c>
      <c r="N254" s="18">
        <v>183.5</v>
      </c>
      <c r="O254" s="18">
        <v>96.3</v>
      </c>
      <c r="P254" s="18">
        <v>76.2</v>
      </c>
      <c r="Q254" s="18">
        <v>127.4</v>
      </c>
      <c r="R254" s="18">
        <v>143.9</v>
      </c>
      <c r="S254" s="18">
        <v>102.2</v>
      </c>
      <c r="T254" s="18">
        <v>80.4</v>
      </c>
      <c r="U254" s="121">
        <v>141.68</v>
      </c>
      <c r="V254" s="348">
        <v>78.56</v>
      </c>
      <c r="W254" s="349">
        <v>156.61</v>
      </c>
      <c r="X254" s="349">
        <v>84.8</v>
      </c>
      <c r="Y254" s="18">
        <v>123.7</v>
      </c>
      <c r="Z254" s="18">
        <v>107.3</v>
      </c>
    </row>
    <row r="255" spans="1:26" ht="12.75">
      <c r="A255" s="21" t="s">
        <v>1070</v>
      </c>
      <c r="G255" s="90">
        <v>133.38</v>
      </c>
      <c r="H255" s="90">
        <v>100.39</v>
      </c>
      <c r="I255" s="18">
        <v>137.47</v>
      </c>
      <c r="J255" s="18">
        <v>235.54</v>
      </c>
      <c r="K255" s="18">
        <v>81.1</v>
      </c>
      <c r="L255" s="18">
        <v>86.8</v>
      </c>
      <c r="M255" s="18">
        <v>145.7</v>
      </c>
      <c r="N255" s="18">
        <v>110.9</v>
      </c>
      <c r="O255" s="18">
        <v>91.9</v>
      </c>
      <c r="P255" s="18">
        <v>95.3</v>
      </c>
      <c r="Q255" s="18">
        <v>127.3</v>
      </c>
      <c r="R255" s="18">
        <v>120.3</v>
      </c>
      <c r="S255" s="18">
        <v>105.2</v>
      </c>
      <c r="T255" s="18">
        <v>87.1</v>
      </c>
      <c r="U255" s="121">
        <v>261.43</v>
      </c>
      <c r="V255" s="348">
        <v>55.98</v>
      </c>
      <c r="W255" s="349">
        <v>101.78</v>
      </c>
      <c r="X255" s="349">
        <v>89.6</v>
      </c>
      <c r="Y255" s="18">
        <v>152.4</v>
      </c>
      <c r="Z255" s="18">
        <v>110.2</v>
      </c>
    </row>
    <row r="256" spans="1:26" ht="30" customHeight="1">
      <c r="A256" s="21" t="s">
        <v>2097</v>
      </c>
      <c r="G256" s="131" t="s">
        <v>377</v>
      </c>
      <c r="H256" s="90">
        <v>103.4</v>
      </c>
      <c r="I256" s="18">
        <v>107.99</v>
      </c>
      <c r="J256" s="18">
        <v>175.23</v>
      </c>
      <c r="K256" s="18">
        <v>124.2</v>
      </c>
      <c r="L256" s="18">
        <v>111.6</v>
      </c>
      <c r="M256" s="18">
        <v>103.6</v>
      </c>
      <c r="N256" s="18">
        <v>136</v>
      </c>
      <c r="O256" s="18">
        <v>120.1</v>
      </c>
      <c r="P256" s="18">
        <v>101.7</v>
      </c>
      <c r="Q256" s="18">
        <v>112.8</v>
      </c>
      <c r="R256" s="18">
        <v>123.9</v>
      </c>
      <c r="S256" s="18">
        <v>125.3</v>
      </c>
      <c r="T256" s="18">
        <v>100.7</v>
      </c>
      <c r="U256" s="121">
        <v>109.1</v>
      </c>
      <c r="V256" s="348">
        <v>108.97</v>
      </c>
      <c r="W256" s="349">
        <v>113.03</v>
      </c>
      <c r="X256" s="349">
        <v>108.2</v>
      </c>
      <c r="Y256" s="18">
        <v>107.3</v>
      </c>
      <c r="Z256" s="18">
        <v>111.5</v>
      </c>
    </row>
    <row r="257" spans="1:26" ht="12.75">
      <c r="A257" s="21" t="s">
        <v>2098</v>
      </c>
      <c r="G257" s="90">
        <v>123.67</v>
      </c>
      <c r="H257" s="90">
        <v>103.56</v>
      </c>
      <c r="I257" s="18">
        <v>111.82</v>
      </c>
      <c r="J257" s="18">
        <v>182.78</v>
      </c>
      <c r="K257" s="18">
        <v>117</v>
      </c>
      <c r="L257" s="18">
        <v>112.6</v>
      </c>
      <c r="M257" s="18">
        <v>104.2</v>
      </c>
      <c r="N257" s="18">
        <v>132.8</v>
      </c>
      <c r="O257" s="18">
        <v>117.2</v>
      </c>
      <c r="P257" s="18">
        <v>101.8</v>
      </c>
      <c r="Q257" s="18">
        <v>112.3</v>
      </c>
      <c r="R257" s="18">
        <v>124.6</v>
      </c>
      <c r="S257" s="18">
        <v>125.9</v>
      </c>
      <c r="T257" s="18">
        <v>100.9</v>
      </c>
      <c r="U257" s="121">
        <v>108.35</v>
      </c>
      <c r="V257" s="348">
        <v>109.31</v>
      </c>
      <c r="W257" s="349">
        <v>112.48</v>
      </c>
      <c r="X257" s="349">
        <v>107.8</v>
      </c>
      <c r="Y257" s="18">
        <v>106.7</v>
      </c>
      <c r="Z257" s="18">
        <v>111.4</v>
      </c>
    </row>
    <row r="258" spans="1:26" ht="12.75">
      <c r="A258" s="21" t="s">
        <v>2099</v>
      </c>
      <c r="G258" s="90">
        <v>115.87</v>
      </c>
      <c r="H258" s="90">
        <v>107.38</v>
      </c>
      <c r="I258" s="18">
        <v>165.42</v>
      </c>
      <c r="J258" s="18">
        <v>137.22</v>
      </c>
      <c r="K258" s="18">
        <v>107</v>
      </c>
      <c r="L258" s="18">
        <v>110.7</v>
      </c>
      <c r="M258" s="18">
        <v>105.6</v>
      </c>
      <c r="N258" s="18">
        <v>111.1</v>
      </c>
      <c r="O258" s="18">
        <v>112.8</v>
      </c>
      <c r="P258" s="18">
        <v>104.7</v>
      </c>
      <c r="Q258" s="18">
        <v>107.7</v>
      </c>
      <c r="R258" s="18">
        <v>114.1</v>
      </c>
      <c r="S258" s="18">
        <v>124.9</v>
      </c>
      <c r="T258" s="18">
        <v>110.3</v>
      </c>
      <c r="U258" s="121">
        <v>109.31</v>
      </c>
      <c r="V258" s="348">
        <v>110.35</v>
      </c>
      <c r="W258" s="349">
        <v>107.91</v>
      </c>
      <c r="X258" s="349">
        <v>103.6</v>
      </c>
      <c r="Y258" s="18">
        <v>109.1</v>
      </c>
      <c r="Z258" s="18">
        <v>114.4</v>
      </c>
    </row>
    <row r="259" spans="1:26" ht="25.5">
      <c r="A259" s="21" t="s">
        <v>2100</v>
      </c>
      <c r="G259" s="90">
        <v>82.02</v>
      </c>
      <c r="H259" s="90">
        <v>131.24</v>
      </c>
      <c r="I259" s="18">
        <v>235.58</v>
      </c>
      <c r="J259" s="18">
        <v>91.04</v>
      </c>
      <c r="K259" s="18">
        <v>181.4</v>
      </c>
      <c r="L259" s="18">
        <v>97.5</v>
      </c>
      <c r="M259" s="18">
        <v>127</v>
      </c>
      <c r="N259" s="18">
        <v>94.2</v>
      </c>
      <c r="O259" s="18">
        <v>106.7</v>
      </c>
      <c r="P259" s="18">
        <v>99.1</v>
      </c>
      <c r="Q259" s="18">
        <v>111.4</v>
      </c>
      <c r="R259" s="18">
        <v>93.6</v>
      </c>
      <c r="S259" s="18">
        <v>107</v>
      </c>
      <c r="T259" s="18">
        <v>141.1</v>
      </c>
      <c r="U259" s="121">
        <v>123.18</v>
      </c>
      <c r="V259" s="348">
        <v>82.02</v>
      </c>
      <c r="W259" s="349">
        <v>106.93</v>
      </c>
      <c r="X259" s="349">
        <v>101.4</v>
      </c>
      <c r="Y259" s="18">
        <v>139.8</v>
      </c>
      <c r="Z259" s="18">
        <v>123.3</v>
      </c>
    </row>
    <row r="260" spans="1:26" ht="15.75">
      <c r="A260" s="21" t="s">
        <v>2101</v>
      </c>
      <c r="G260" s="90">
        <v>116.63</v>
      </c>
      <c r="H260" s="90">
        <v>109.23</v>
      </c>
      <c r="I260" s="18">
        <v>192.03</v>
      </c>
      <c r="J260" s="18">
        <v>119.49</v>
      </c>
      <c r="K260" s="18">
        <v>106.7</v>
      </c>
      <c r="L260" s="18">
        <v>108.5</v>
      </c>
      <c r="M260" s="18">
        <v>116.6</v>
      </c>
      <c r="N260" s="18">
        <v>109.7</v>
      </c>
      <c r="O260" s="18">
        <v>106.1</v>
      </c>
      <c r="P260" s="18">
        <v>108.8</v>
      </c>
      <c r="Q260" s="18">
        <v>104.1</v>
      </c>
      <c r="R260" s="18">
        <v>108.4</v>
      </c>
      <c r="S260" s="18">
        <v>118.4</v>
      </c>
      <c r="T260" s="18">
        <v>110.1</v>
      </c>
      <c r="U260" s="121">
        <v>107.16</v>
      </c>
      <c r="V260" s="348">
        <v>110.45</v>
      </c>
      <c r="W260" s="349">
        <v>101.58</v>
      </c>
      <c r="X260" s="349">
        <v>103.5</v>
      </c>
      <c r="Y260" s="18">
        <v>111</v>
      </c>
      <c r="Z260" s="18">
        <v>118.2</v>
      </c>
    </row>
    <row r="261" spans="1:26" ht="25.5">
      <c r="A261" s="21" t="s">
        <v>2102</v>
      </c>
      <c r="G261" s="90">
        <v>113.1</v>
      </c>
      <c r="H261" s="90">
        <v>97.75</v>
      </c>
      <c r="I261" s="18">
        <v>134.86</v>
      </c>
      <c r="J261" s="18">
        <v>160.49</v>
      </c>
      <c r="K261" s="18">
        <v>106.1</v>
      </c>
      <c r="L261" s="18">
        <v>107.5</v>
      </c>
      <c r="M261" s="18">
        <v>98.8</v>
      </c>
      <c r="N261" s="18">
        <v>118</v>
      </c>
      <c r="O261" s="18">
        <v>110</v>
      </c>
      <c r="P261" s="18">
        <v>93.1</v>
      </c>
      <c r="Q261" s="18">
        <v>106.3</v>
      </c>
      <c r="R261" s="18">
        <v>118.7</v>
      </c>
      <c r="S261" s="18">
        <v>124.2</v>
      </c>
      <c r="T261" s="18">
        <v>92.5</v>
      </c>
      <c r="U261" s="121">
        <v>113.34</v>
      </c>
      <c r="V261" s="348">
        <v>94.01</v>
      </c>
      <c r="W261" s="349">
        <v>115.5</v>
      </c>
      <c r="X261" s="349">
        <v>99.2</v>
      </c>
      <c r="Y261" s="18">
        <v>113.3</v>
      </c>
      <c r="Z261" s="18">
        <v>114.5</v>
      </c>
    </row>
    <row r="262" spans="1:26" ht="12.75">
      <c r="A262" s="21" t="s">
        <v>2103</v>
      </c>
      <c r="G262" s="90" t="s">
        <v>377</v>
      </c>
      <c r="H262" s="121">
        <v>223.48</v>
      </c>
      <c r="I262" s="121">
        <v>129.89</v>
      </c>
      <c r="J262" s="121">
        <v>170.66</v>
      </c>
      <c r="K262" s="121">
        <v>119.08</v>
      </c>
      <c r="L262" s="121">
        <v>120.09</v>
      </c>
      <c r="M262" s="121">
        <v>107.56</v>
      </c>
      <c r="N262" s="121">
        <v>114.88</v>
      </c>
      <c r="O262" s="121">
        <v>116.83</v>
      </c>
      <c r="P262" s="121">
        <v>108.13</v>
      </c>
      <c r="Q262" s="121">
        <v>109</v>
      </c>
      <c r="R262" s="121">
        <v>111.24</v>
      </c>
      <c r="S262" s="121">
        <v>110.55</v>
      </c>
      <c r="T262" s="121">
        <v>104.4</v>
      </c>
      <c r="U262" s="121">
        <v>108.5</v>
      </c>
      <c r="V262" s="348">
        <v>109.32</v>
      </c>
      <c r="W262" s="349">
        <v>117.93</v>
      </c>
      <c r="X262" s="349">
        <v>101.9</v>
      </c>
      <c r="Y262" s="18">
        <v>129.4</v>
      </c>
      <c r="Z262" s="18">
        <v>94.2</v>
      </c>
    </row>
    <row r="263" spans="1:26" ht="12.75">
      <c r="A263" s="21" t="s">
        <v>2104</v>
      </c>
      <c r="G263" s="90">
        <v>214.28</v>
      </c>
      <c r="H263" s="90">
        <v>117.53</v>
      </c>
      <c r="I263" s="18">
        <v>139.7</v>
      </c>
      <c r="J263" s="18">
        <v>138.41</v>
      </c>
      <c r="K263" s="18">
        <v>117.1</v>
      </c>
      <c r="L263" s="18">
        <v>113.5</v>
      </c>
      <c r="M263" s="18">
        <v>95.7</v>
      </c>
      <c r="N263" s="18">
        <v>112.8</v>
      </c>
      <c r="O263" s="18">
        <v>146.5</v>
      </c>
      <c r="P263" s="18">
        <v>104.9</v>
      </c>
      <c r="Q263" s="18">
        <v>108.1</v>
      </c>
      <c r="R263" s="18">
        <v>102.7</v>
      </c>
      <c r="S263" s="18">
        <v>117.3</v>
      </c>
      <c r="T263" s="18">
        <v>102.3</v>
      </c>
      <c r="U263" s="121">
        <v>105.47</v>
      </c>
      <c r="V263" s="348">
        <v>104.61</v>
      </c>
      <c r="W263" s="349">
        <v>108.82</v>
      </c>
      <c r="X263" s="349">
        <v>109.2</v>
      </c>
      <c r="Y263" s="18">
        <v>107.3</v>
      </c>
      <c r="Z263" s="18">
        <v>109.3</v>
      </c>
    </row>
    <row r="264" spans="1:26" ht="12.75">
      <c r="A264" s="21" t="s">
        <v>2105</v>
      </c>
      <c r="B264" s="48"/>
      <c r="C264" s="48"/>
      <c r="D264" s="48"/>
      <c r="E264" s="48"/>
      <c r="F264" s="48"/>
      <c r="G264" s="355">
        <v>184</v>
      </c>
      <c r="H264" s="355">
        <v>115.93</v>
      </c>
      <c r="I264" s="355">
        <v>134.07</v>
      </c>
      <c r="J264" s="355">
        <v>149.72</v>
      </c>
      <c r="K264" s="355">
        <v>129.65</v>
      </c>
      <c r="L264" s="355">
        <v>115.72</v>
      </c>
      <c r="M264" s="355">
        <v>138.06</v>
      </c>
      <c r="N264" s="355">
        <v>104.72</v>
      </c>
      <c r="O264" s="355">
        <v>121.51</v>
      </c>
      <c r="P264" s="355">
        <v>107</v>
      </c>
      <c r="Q264" s="355">
        <v>104.2</v>
      </c>
      <c r="R264" s="355">
        <v>106.75</v>
      </c>
      <c r="S264" s="355">
        <v>112.11</v>
      </c>
      <c r="T264" s="355">
        <v>108.71</v>
      </c>
      <c r="U264" s="355">
        <v>108.11</v>
      </c>
      <c r="V264" s="355">
        <v>111.39</v>
      </c>
      <c r="W264" s="349">
        <v>104.27</v>
      </c>
      <c r="X264" s="349">
        <v>113.7</v>
      </c>
      <c r="Y264" s="18">
        <v>105.8</v>
      </c>
      <c r="Z264" s="18">
        <v>112.3</v>
      </c>
    </row>
    <row r="265" spans="1:26" ht="12.75">
      <c r="A265" s="21" t="s">
        <v>2106</v>
      </c>
      <c r="G265" s="90">
        <v>123.06</v>
      </c>
      <c r="H265" s="90">
        <v>106.26</v>
      </c>
      <c r="I265" s="18">
        <v>126.93</v>
      </c>
      <c r="J265" s="18">
        <v>108.64</v>
      </c>
      <c r="K265" s="18">
        <v>117.8</v>
      </c>
      <c r="L265" s="18">
        <v>116.3</v>
      </c>
      <c r="M265" s="18">
        <v>117.5</v>
      </c>
      <c r="N265" s="18">
        <v>109</v>
      </c>
      <c r="O265" s="18">
        <v>112</v>
      </c>
      <c r="P265" s="18">
        <v>104.5</v>
      </c>
      <c r="Q265" s="18">
        <v>105.8</v>
      </c>
      <c r="R265" s="18">
        <v>114.3</v>
      </c>
      <c r="S265" s="18">
        <v>112.7</v>
      </c>
      <c r="T265" s="18">
        <v>111.8</v>
      </c>
      <c r="U265" s="121">
        <v>106.3</v>
      </c>
      <c r="V265" s="348">
        <v>105.21</v>
      </c>
      <c r="W265" s="349">
        <v>104.09</v>
      </c>
      <c r="X265" s="349">
        <v>105.3</v>
      </c>
      <c r="Y265" s="18">
        <v>115.3</v>
      </c>
      <c r="Z265" s="18">
        <v>109.2</v>
      </c>
    </row>
    <row r="266" spans="1:26" ht="15.75">
      <c r="A266" s="21" t="s">
        <v>2107</v>
      </c>
      <c r="G266" s="90">
        <v>117.03</v>
      </c>
      <c r="H266" s="90">
        <v>130.1</v>
      </c>
      <c r="I266" s="18">
        <v>235.7</v>
      </c>
      <c r="J266" s="18">
        <v>117.09</v>
      </c>
      <c r="K266" s="18">
        <v>100</v>
      </c>
      <c r="L266" s="18">
        <v>112.7</v>
      </c>
      <c r="M266" s="18">
        <v>99.8</v>
      </c>
      <c r="N266" s="18">
        <v>95.2</v>
      </c>
      <c r="O266" s="18">
        <v>98.4</v>
      </c>
      <c r="P266" s="18">
        <v>100.8</v>
      </c>
      <c r="Q266" s="18">
        <v>114.8</v>
      </c>
      <c r="R266" s="18">
        <v>98.5</v>
      </c>
      <c r="S266" s="18">
        <v>115.1</v>
      </c>
      <c r="T266" s="18">
        <v>128.2</v>
      </c>
      <c r="U266" s="90">
        <v>107.7</v>
      </c>
      <c r="V266" s="348">
        <v>103.97</v>
      </c>
      <c r="W266" s="349">
        <v>107.59</v>
      </c>
      <c r="X266" s="349">
        <v>110.3</v>
      </c>
      <c r="Y266" s="18">
        <v>107.5</v>
      </c>
      <c r="Z266" s="18">
        <v>138.7</v>
      </c>
    </row>
    <row r="267" spans="1:25" ht="25.5">
      <c r="A267" s="17" t="s">
        <v>2108</v>
      </c>
      <c r="G267" s="41"/>
      <c r="H267" s="41"/>
      <c r="I267" s="18"/>
      <c r="J267" s="18"/>
      <c r="K267" s="18"/>
      <c r="L267" s="18"/>
      <c r="M267" s="18"/>
      <c r="N267" s="18"/>
      <c r="O267" s="18"/>
      <c r="P267" s="18"/>
      <c r="Q267" s="18"/>
      <c r="R267" s="18"/>
      <c r="S267" s="18"/>
      <c r="U267" s="10"/>
      <c r="W267" s="48"/>
      <c r="X267" s="48"/>
      <c r="Y267" s="135"/>
    </row>
    <row r="268" spans="1:26" ht="25.5" customHeight="1">
      <c r="A268" s="21" t="s">
        <v>2109</v>
      </c>
      <c r="G268" s="90">
        <v>106.41</v>
      </c>
      <c r="H268" s="90">
        <v>104.29</v>
      </c>
      <c r="I268" s="18">
        <v>140.43</v>
      </c>
      <c r="J268" s="18">
        <v>122.91</v>
      </c>
      <c r="K268" s="18">
        <v>111.3</v>
      </c>
      <c r="L268" s="18">
        <v>102.2</v>
      </c>
      <c r="M268" s="18">
        <v>105.5</v>
      </c>
      <c r="N268" s="18">
        <v>127.7</v>
      </c>
      <c r="O268" s="18">
        <v>94.7</v>
      </c>
      <c r="P268" s="18">
        <v>98.5</v>
      </c>
      <c r="Q268" s="18">
        <v>99.6</v>
      </c>
      <c r="R268" s="18">
        <v>116.6</v>
      </c>
      <c r="S268" s="18">
        <v>106.9</v>
      </c>
      <c r="T268" s="18">
        <v>112.6</v>
      </c>
      <c r="U268" s="121">
        <v>139.55</v>
      </c>
      <c r="V268" s="348">
        <v>114.28</v>
      </c>
      <c r="W268" s="349">
        <v>100.1</v>
      </c>
      <c r="X268" s="349">
        <v>109.5</v>
      </c>
      <c r="Y268" s="18">
        <v>90</v>
      </c>
      <c r="Z268" s="18">
        <v>100</v>
      </c>
    </row>
    <row r="269" spans="1:26" ht="25.5">
      <c r="A269" s="21" t="s">
        <v>2110</v>
      </c>
      <c r="G269" s="90">
        <v>102.44</v>
      </c>
      <c r="H269" s="90">
        <v>107.21</v>
      </c>
      <c r="I269" s="18">
        <v>146.81</v>
      </c>
      <c r="J269" s="18">
        <v>134.06</v>
      </c>
      <c r="K269" s="18">
        <v>107.9</v>
      </c>
      <c r="L269" s="18">
        <v>110.5</v>
      </c>
      <c r="M269" s="18">
        <v>110.9</v>
      </c>
      <c r="N269" s="18">
        <v>152.2</v>
      </c>
      <c r="O269" s="18">
        <v>92.9</v>
      </c>
      <c r="P269" s="18">
        <v>109.6</v>
      </c>
      <c r="Q269" s="18">
        <v>99.7</v>
      </c>
      <c r="R269" s="18">
        <v>104.5</v>
      </c>
      <c r="S269" s="18">
        <v>104.8</v>
      </c>
      <c r="T269" s="18">
        <v>107.2</v>
      </c>
      <c r="U269" s="121">
        <v>123.75</v>
      </c>
      <c r="V269" s="348">
        <v>126.92</v>
      </c>
      <c r="W269" s="349">
        <v>99</v>
      </c>
      <c r="X269" s="349">
        <v>99.5</v>
      </c>
      <c r="Y269" s="18">
        <v>108.3</v>
      </c>
      <c r="Z269" s="18">
        <v>117.1</v>
      </c>
    </row>
    <row r="270" spans="1:26" ht="12.75">
      <c r="A270" s="21" t="s">
        <v>2111</v>
      </c>
      <c r="G270" s="90">
        <v>122.81</v>
      </c>
      <c r="H270" s="90">
        <v>108.13</v>
      </c>
      <c r="I270" s="18">
        <v>145.13</v>
      </c>
      <c r="J270" s="18">
        <v>168.08</v>
      </c>
      <c r="K270" s="18">
        <v>109.8</v>
      </c>
      <c r="L270" s="18">
        <v>103.9</v>
      </c>
      <c r="M270" s="18">
        <v>102.2</v>
      </c>
      <c r="N270" s="18">
        <v>110.2</v>
      </c>
      <c r="O270" s="18">
        <v>114.6</v>
      </c>
      <c r="P270" s="18">
        <v>98.4</v>
      </c>
      <c r="Q270" s="18">
        <v>104</v>
      </c>
      <c r="R270" s="18">
        <v>109.9</v>
      </c>
      <c r="S270" s="18">
        <v>101.4</v>
      </c>
      <c r="T270" s="18">
        <v>93.3</v>
      </c>
      <c r="U270" s="121">
        <v>108.28</v>
      </c>
      <c r="V270" s="348">
        <v>124.11</v>
      </c>
      <c r="W270" s="349">
        <v>112.97</v>
      </c>
      <c r="X270" s="349">
        <v>100.8</v>
      </c>
      <c r="Y270" s="18">
        <v>108.6</v>
      </c>
      <c r="Z270" s="18">
        <v>127.1</v>
      </c>
    </row>
    <row r="271" spans="1:26" ht="19.5" customHeight="1">
      <c r="A271" s="21" t="s">
        <v>2112</v>
      </c>
      <c r="G271" s="90">
        <v>117.95</v>
      </c>
      <c r="H271" s="90">
        <v>106.03</v>
      </c>
      <c r="I271" s="18">
        <v>159.53</v>
      </c>
      <c r="J271" s="18">
        <v>141.02</v>
      </c>
      <c r="K271" s="18">
        <v>120</v>
      </c>
      <c r="L271" s="18">
        <v>104.9</v>
      </c>
      <c r="M271" s="18">
        <v>104.7</v>
      </c>
      <c r="N271" s="18">
        <v>117.2</v>
      </c>
      <c r="O271" s="18">
        <v>98.8</v>
      </c>
      <c r="P271" s="18">
        <v>109.7</v>
      </c>
      <c r="Q271" s="18">
        <v>96.9</v>
      </c>
      <c r="R271" s="18">
        <v>101.1</v>
      </c>
      <c r="S271" s="18">
        <v>102</v>
      </c>
      <c r="T271" s="18">
        <v>101.4</v>
      </c>
      <c r="U271" s="121">
        <v>97.89</v>
      </c>
      <c r="V271" s="348">
        <v>144.11</v>
      </c>
      <c r="W271" s="349">
        <v>108.94</v>
      </c>
      <c r="X271" s="349">
        <v>106.6</v>
      </c>
      <c r="Y271" s="18">
        <v>101</v>
      </c>
      <c r="Z271" s="18">
        <v>106.4</v>
      </c>
    </row>
    <row r="272" spans="1:26" ht="12.75">
      <c r="A272" s="21" t="s">
        <v>2113</v>
      </c>
      <c r="G272" s="90">
        <v>113.04</v>
      </c>
      <c r="H272" s="90">
        <v>109.15</v>
      </c>
      <c r="I272" s="18">
        <v>156.64</v>
      </c>
      <c r="J272" s="18">
        <v>129.51</v>
      </c>
      <c r="K272" s="18">
        <v>123.4</v>
      </c>
      <c r="L272" s="18">
        <v>111.4</v>
      </c>
      <c r="M272" s="18">
        <v>108.7</v>
      </c>
      <c r="N272" s="18">
        <v>108.7</v>
      </c>
      <c r="O272" s="18">
        <v>107</v>
      </c>
      <c r="P272" s="18">
        <v>106.7</v>
      </c>
      <c r="Q272" s="18">
        <v>106.4</v>
      </c>
      <c r="R272" s="18">
        <v>106.2</v>
      </c>
      <c r="S272" s="18">
        <v>116.1</v>
      </c>
      <c r="T272" s="18">
        <v>111.5</v>
      </c>
      <c r="U272" s="121">
        <v>112.54</v>
      </c>
      <c r="V272" s="348">
        <v>111.56</v>
      </c>
      <c r="W272" s="349">
        <v>103.59</v>
      </c>
      <c r="X272" s="349">
        <v>103</v>
      </c>
      <c r="Y272" s="18">
        <v>103</v>
      </c>
      <c r="Z272" s="18">
        <v>123.8</v>
      </c>
    </row>
    <row r="273" spans="1:26" ht="12.75">
      <c r="A273" s="21" t="s">
        <v>2114</v>
      </c>
      <c r="G273" s="90">
        <v>126.15</v>
      </c>
      <c r="H273" s="90">
        <v>109.09</v>
      </c>
      <c r="I273" s="18">
        <v>148.76</v>
      </c>
      <c r="J273" s="18">
        <v>188.32</v>
      </c>
      <c r="K273" s="18">
        <v>120.5</v>
      </c>
      <c r="L273" s="18">
        <v>110</v>
      </c>
      <c r="M273" s="18">
        <v>110.3</v>
      </c>
      <c r="N273" s="18">
        <v>109.5</v>
      </c>
      <c r="O273" s="18">
        <v>109.2</v>
      </c>
      <c r="P273" s="18">
        <v>105.9</v>
      </c>
      <c r="Q273" s="18">
        <v>104</v>
      </c>
      <c r="R273" s="18">
        <v>107.1</v>
      </c>
      <c r="S273" s="18">
        <v>118.9</v>
      </c>
      <c r="T273" s="18">
        <v>106.7</v>
      </c>
      <c r="U273" s="121">
        <v>103.28</v>
      </c>
      <c r="V273" s="348">
        <v>105.96</v>
      </c>
      <c r="W273" s="349">
        <v>108.01</v>
      </c>
      <c r="X273" s="349">
        <v>101.9</v>
      </c>
      <c r="Y273" s="18">
        <v>110</v>
      </c>
      <c r="Z273" s="18">
        <v>118.5</v>
      </c>
    </row>
    <row r="274" spans="1:26" ht="28.5">
      <c r="A274" s="21" t="s">
        <v>2115</v>
      </c>
      <c r="G274" s="90">
        <v>132.19</v>
      </c>
      <c r="H274" s="90">
        <v>114.58</v>
      </c>
      <c r="I274" s="18">
        <v>172.59</v>
      </c>
      <c r="J274" s="18">
        <v>159.02</v>
      </c>
      <c r="K274" s="18">
        <v>128.4</v>
      </c>
      <c r="L274" s="18">
        <v>108.9</v>
      </c>
      <c r="M274" s="18">
        <v>106.8</v>
      </c>
      <c r="N274" s="18">
        <v>107.4</v>
      </c>
      <c r="O274" s="18">
        <v>104.5</v>
      </c>
      <c r="P274" s="18">
        <v>102.5</v>
      </c>
      <c r="Q274" s="18">
        <v>104.4</v>
      </c>
      <c r="R274" s="18">
        <v>105.9</v>
      </c>
      <c r="S274" s="18">
        <v>105.9</v>
      </c>
      <c r="T274" s="18">
        <v>101.7</v>
      </c>
      <c r="U274" s="121">
        <v>102.69</v>
      </c>
      <c r="V274" s="348">
        <v>112.59</v>
      </c>
      <c r="W274" s="349">
        <v>104.45</v>
      </c>
      <c r="X274" s="349">
        <v>104.9</v>
      </c>
      <c r="Y274" s="18">
        <v>108.6</v>
      </c>
      <c r="Z274" s="18">
        <v>114.8</v>
      </c>
    </row>
    <row r="275" spans="1:26" ht="15.75">
      <c r="A275" s="21" t="s">
        <v>2116</v>
      </c>
      <c r="B275" s="48"/>
      <c r="C275" s="48"/>
      <c r="D275" s="48"/>
      <c r="E275" s="48"/>
      <c r="F275" s="48"/>
      <c r="G275" s="121">
        <v>137.01</v>
      </c>
      <c r="H275" s="121">
        <v>110.78</v>
      </c>
      <c r="I275" s="121">
        <v>124.18</v>
      </c>
      <c r="J275" s="121">
        <v>156.35</v>
      </c>
      <c r="K275" s="121">
        <v>126.95</v>
      </c>
      <c r="L275" s="121">
        <v>109.71</v>
      </c>
      <c r="M275" s="121">
        <v>107.19</v>
      </c>
      <c r="N275" s="121">
        <v>113.2</v>
      </c>
      <c r="O275" s="121">
        <v>109.73</v>
      </c>
      <c r="P275" s="121">
        <v>110.02</v>
      </c>
      <c r="Q275" s="121">
        <v>106.42</v>
      </c>
      <c r="R275" s="121">
        <v>105.61</v>
      </c>
      <c r="S275" s="121">
        <v>121.34</v>
      </c>
      <c r="T275" s="121">
        <v>107.76</v>
      </c>
      <c r="U275" s="121">
        <v>102.14</v>
      </c>
      <c r="V275" s="121">
        <v>109.61</v>
      </c>
      <c r="W275" s="349">
        <v>108.75</v>
      </c>
      <c r="X275" s="349">
        <v>103.3</v>
      </c>
      <c r="Y275" s="18">
        <v>107.3</v>
      </c>
      <c r="Z275" s="18">
        <v>115</v>
      </c>
    </row>
    <row r="276" spans="1:26" ht="25.5">
      <c r="A276" s="17" t="s">
        <v>2117</v>
      </c>
      <c r="B276" s="48"/>
      <c r="C276" s="48"/>
      <c r="D276" s="48"/>
      <c r="E276" s="48"/>
      <c r="F276" s="48"/>
      <c r="G276" s="48"/>
      <c r="H276" s="18"/>
      <c r="I276" s="18"/>
      <c r="J276" s="18"/>
      <c r="K276" s="18"/>
      <c r="L276" s="18"/>
      <c r="M276" s="18"/>
      <c r="N276" s="18"/>
      <c r="O276" s="18"/>
      <c r="P276" s="18"/>
      <c r="Q276" s="18"/>
      <c r="R276" s="18"/>
      <c r="S276" s="48"/>
      <c r="T276" s="48"/>
      <c r="U276" s="121"/>
      <c r="V276" s="48"/>
      <c r="W276" s="349"/>
      <c r="X276" s="48"/>
      <c r="Y276" s="18"/>
      <c r="Z276" s="356"/>
    </row>
    <row r="277" spans="1:26" ht="12.75">
      <c r="A277" s="21" t="s">
        <v>2118</v>
      </c>
      <c r="B277" s="48"/>
      <c r="C277" s="48"/>
      <c r="D277" s="48"/>
      <c r="E277" s="48"/>
      <c r="F277" s="48"/>
      <c r="G277" s="121">
        <v>109.54</v>
      </c>
      <c r="H277" s="121">
        <v>107.19</v>
      </c>
      <c r="I277" s="121">
        <v>131.68</v>
      </c>
      <c r="J277" s="121">
        <v>157.78</v>
      </c>
      <c r="K277" s="121">
        <v>133.53</v>
      </c>
      <c r="L277" s="121">
        <v>117.99</v>
      </c>
      <c r="M277" s="121">
        <v>99.38</v>
      </c>
      <c r="N277" s="121">
        <v>98.68</v>
      </c>
      <c r="O277" s="121">
        <v>91.74</v>
      </c>
      <c r="P277" s="121">
        <v>107.23</v>
      </c>
      <c r="Q277" s="121">
        <v>106.29</v>
      </c>
      <c r="R277" s="121">
        <v>99.11</v>
      </c>
      <c r="S277" s="121">
        <v>100.48</v>
      </c>
      <c r="T277" s="121">
        <v>99.42</v>
      </c>
      <c r="U277" s="121">
        <v>100.36</v>
      </c>
      <c r="V277" s="121">
        <v>106.54</v>
      </c>
      <c r="W277" s="349">
        <v>98.7</v>
      </c>
      <c r="X277" s="349">
        <v>102.2</v>
      </c>
      <c r="Y277" s="18">
        <v>102.5</v>
      </c>
      <c r="Z277" s="18">
        <v>109.3</v>
      </c>
    </row>
    <row r="278" spans="1:26" ht="12.75">
      <c r="A278" s="21" t="s">
        <v>2119</v>
      </c>
      <c r="B278" s="48"/>
      <c r="C278" s="48"/>
      <c r="D278" s="48"/>
      <c r="E278" s="48"/>
      <c r="F278" s="48"/>
      <c r="G278" s="121">
        <v>112.51</v>
      </c>
      <c r="H278" s="121">
        <v>98.57</v>
      </c>
      <c r="I278" s="121">
        <v>150.42</v>
      </c>
      <c r="J278" s="121">
        <v>166.32</v>
      </c>
      <c r="K278" s="121">
        <v>141.81</v>
      </c>
      <c r="L278" s="121">
        <v>106.85</v>
      </c>
      <c r="M278" s="121">
        <v>94.55</v>
      </c>
      <c r="N278" s="121">
        <v>100</v>
      </c>
      <c r="O278" s="121">
        <v>99.38</v>
      </c>
      <c r="P278" s="121">
        <v>106.39</v>
      </c>
      <c r="Q278" s="121">
        <v>127.86</v>
      </c>
      <c r="R278" s="121">
        <v>104.16</v>
      </c>
      <c r="S278" s="121">
        <v>100.29</v>
      </c>
      <c r="T278" s="121">
        <v>91.27</v>
      </c>
      <c r="U278" s="121">
        <v>108.34</v>
      </c>
      <c r="V278" s="121">
        <v>113.6</v>
      </c>
      <c r="W278" s="349">
        <v>104.23</v>
      </c>
      <c r="X278" s="349">
        <v>97.9</v>
      </c>
      <c r="Y278" s="18">
        <v>106.9</v>
      </c>
      <c r="Z278" s="18">
        <v>116.1</v>
      </c>
    </row>
    <row r="279" spans="1:26" ht="12.75">
      <c r="A279" s="21" t="s">
        <v>2120</v>
      </c>
      <c r="G279" s="90">
        <v>118.45</v>
      </c>
      <c r="H279" s="90">
        <v>104.52</v>
      </c>
      <c r="I279" s="18">
        <v>163.45</v>
      </c>
      <c r="J279" s="18">
        <v>149.61</v>
      </c>
      <c r="K279" s="18">
        <v>135.7</v>
      </c>
      <c r="L279" s="18">
        <v>120.2</v>
      </c>
      <c r="M279" s="18">
        <v>97.5</v>
      </c>
      <c r="N279" s="18">
        <v>98.4</v>
      </c>
      <c r="O279" s="18">
        <v>103.4</v>
      </c>
      <c r="P279" s="18">
        <v>107.3</v>
      </c>
      <c r="Q279" s="353">
        <v>110</v>
      </c>
      <c r="R279" s="18">
        <v>106.4</v>
      </c>
      <c r="S279" s="18">
        <v>100.9</v>
      </c>
      <c r="T279" s="18">
        <v>100</v>
      </c>
      <c r="U279" s="121">
        <v>107.5</v>
      </c>
      <c r="V279" s="348">
        <v>126.85</v>
      </c>
      <c r="W279" s="349">
        <v>108</v>
      </c>
      <c r="X279" s="349">
        <v>104.2</v>
      </c>
      <c r="Y279" s="18">
        <v>116.9</v>
      </c>
      <c r="Z279" s="18">
        <v>123.7</v>
      </c>
    </row>
    <row r="280" spans="1:26" ht="12.75">
      <c r="A280" s="21" t="s">
        <v>2121</v>
      </c>
      <c r="G280" s="90">
        <v>121.11</v>
      </c>
      <c r="H280" s="90">
        <v>108.27</v>
      </c>
      <c r="I280" s="18">
        <v>140.31</v>
      </c>
      <c r="J280" s="18">
        <v>178.19</v>
      </c>
      <c r="K280" s="18">
        <v>123</v>
      </c>
      <c r="L280" s="18">
        <v>122.6</v>
      </c>
      <c r="M280" s="18">
        <v>102.6</v>
      </c>
      <c r="N280" s="18">
        <v>108.1</v>
      </c>
      <c r="O280" s="18">
        <v>107.8</v>
      </c>
      <c r="P280" s="18">
        <v>106</v>
      </c>
      <c r="Q280" s="18">
        <v>113</v>
      </c>
      <c r="R280" s="18">
        <v>112.2</v>
      </c>
      <c r="S280" s="18">
        <v>107.7</v>
      </c>
      <c r="T280" s="18">
        <v>109.1</v>
      </c>
      <c r="U280" s="121">
        <v>113.2</v>
      </c>
      <c r="V280" s="348">
        <v>105.83</v>
      </c>
      <c r="W280" s="349">
        <v>115.59</v>
      </c>
      <c r="X280" s="349">
        <v>99.1</v>
      </c>
      <c r="Y280" s="18">
        <v>106.3</v>
      </c>
      <c r="Z280" s="18">
        <v>119.2</v>
      </c>
    </row>
    <row r="281" spans="1:25" ht="25.5">
      <c r="A281" s="17" t="s">
        <v>2122</v>
      </c>
      <c r="G281" s="19"/>
      <c r="H281" s="19"/>
      <c r="T281" s="18"/>
      <c r="U281" s="121"/>
      <c r="Y281" s="135"/>
    </row>
    <row r="282" spans="1:26" ht="25.5">
      <c r="A282" s="21" t="s">
        <v>2123</v>
      </c>
      <c r="G282" s="90">
        <v>123.59</v>
      </c>
      <c r="H282" s="90">
        <v>114.85</v>
      </c>
      <c r="I282" s="18">
        <v>115.57</v>
      </c>
      <c r="J282" s="18">
        <v>167.43</v>
      </c>
      <c r="K282" s="18">
        <v>121.3</v>
      </c>
      <c r="L282" s="18">
        <v>120.1</v>
      </c>
      <c r="M282" s="18">
        <v>112.3</v>
      </c>
      <c r="N282" s="18">
        <v>109.8</v>
      </c>
      <c r="O282" s="18">
        <v>111</v>
      </c>
      <c r="P282" s="18">
        <v>109.2</v>
      </c>
      <c r="Q282" s="18">
        <v>110.8</v>
      </c>
      <c r="R282" s="18">
        <v>126</v>
      </c>
      <c r="S282" s="18">
        <v>104.8</v>
      </c>
      <c r="T282" s="18">
        <v>99.2</v>
      </c>
      <c r="U282" s="121">
        <v>108.82</v>
      </c>
      <c r="V282" s="348">
        <v>107.29</v>
      </c>
      <c r="W282" s="349">
        <v>99.21</v>
      </c>
      <c r="X282" s="349">
        <v>110</v>
      </c>
      <c r="Y282" s="18">
        <v>109.1</v>
      </c>
      <c r="Z282" s="18">
        <v>103.5</v>
      </c>
    </row>
    <row r="283" spans="1:26" ht="25.5">
      <c r="A283" s="21" t="s">
        <v>1075</v>
      </c>
      <c r="G283" s="90">
        <v>123.53</v>
      </c>
      <c r="H283" s="90">
        <v>111.67</v>
      </c>
      <c r="I283" s="18">
        <v>150.24</v>
      </c>
      <c r="J283" s="18">
        <v>143.09</v>
      </c>
      <c r="K283" s="18">
        <v>120.1</v>
      </c>
      <c r="L283" s="18">
        <v>113.3</v>
      </c>
      <c r="M283" s="18">
        <v>110</v>
      </c>
      <c r="N283" s="18">
        <v>104.5</v>
      </c>
      <c r="O283" s="18">
        <v>114.3</v>
      </c>
      <c r="P283" s="18">
        <v>110.2</v>
      </c>
      <c r="Q283" s="18">
        <v>100.9</v>
      </c>
      <c r="R283" s="18">
        <v>144.4</v>
      </c>
      <c r="S283" s="18">
        <v>87.2</v>
      </c>
      <c r="T283" s="18">
        <v>90.7</v>
      </c>
      <c r="U283" s="121">
        <v>124.2</v>
      </c>
      <c r="V283" s="348">
        <v>105</v>
      </c>
      <c r="W283" s="349">
        <v>100.22</v>
      </c>
      <c r="X283" s="349">
        <v>104.3</v>
      </c>
      <c r="Y283" s="18">
        <v>112.1</v>
      </c>
      <c r="Z283" s="18">
        <v>106.5</v>
      </c>
    </row>
    <row r="284" spans="1:26" ht="25.5">
      <c r="A284" s="21" t="s">
        <v>2124</v>
      </c>
      <c r="G284" s="90">
        <v>130.97</v>
      </c>
      <c r="H284" s="90">
        <v>107.09</v>
      </c>
      <c r="I284" s="18">
        <v>112.43</v>
      </c>
      <c r="J284" s="18">
        <v>122.75</v>
      </c>
      <c r="K284" s="18">
        <v>173.8</v>
      </c>
      <c r="L284" s="18">
        <v>127.5</v>
      </c>
      <c r="M284" s="18">
        <v>106.5</v>
      </c>
      <c r="N284" s="18">
        <v>114.9</v>
      </c>
      <c r="O284" s="18">
        <v>110.9</v>
      </c>
      <c r="P284" s="18">
        <v>111.8</v>
      </c>
      <c r="Q284" s="18">
        <v>108</v>
      </c>
      <c r="R284" s="18">
        <v>108.8</v>
      </c>
      <c r="S284" s="18">
        <v>110</v>
      </c>
      <c r="T284" s="18">
        <v>91.6</v>
      </c>
      <c r="U284" s="121">
        <v>106.39</v>
      </c>
      <c r="V284" s="348">
        <v>114.33</v>
      </c>
      <c r="W284" s="349">
        <v>106.08</v>
      </c>
      <c r="X284" s="349">
        <v>98</v>
      </c>
      <c r="Y284" s="18">
        <v>98.7</v>
      </c>
      <c r="Z284" s="18">
        <v>99.8</v>
      </c>
    </row>
    <row r="285" spans="1:26" ht="25.5">
      <c r="A285" s="21" t="s">
        <v>2125</v>
      </c>
      <c r="G285" s="90">
        <v>121.07</v>
      </c>
      <c r="H285" s="90">
        <v>107.54</v>
      </c>
      <c r="I285" s="18">
        <v>112.4</v>
      </c>
      <c r="J285" s="18">
        <v>154.63</v>
      </c>
      <c r="K285" s="18">
        <v>122.4</v>
      </c>
      <c r="L285" s="18">
        <v>113</v>
      </c>
      <c r="M285" s="18">
        <v>111.2</v>
      </c>
      <c r="N285" s="18">
        <v>121.4</v>
      </c>
      <c r="O285" s="18">
        <v>120.5</v>
      </c>
      <c r="P285" s="18">
        <v>113.5</v>
      </c>
      <c r="Q285" s="18">
        <v>108.7</v>
      </c>
      <c r="R285" s="18">
        <v>126.6</v>
      </c>
      <c r="S285" s="18">
        <v>117.5</v>
      </c>
      <c r="T285" s="18">
        <v>81.2</v>
      </c>
      <c r="U285" s="121">
        <v>112.8</v>
      </c>
      <c r="V285" s="348">
        <v>104.22</v>
      </c>
      <c r="W285" s="349">
        <v>96.29</v>
      </c>
      <c r="X285" s="349">
        <v>115.4</v>
      </c>
      <c r="Y285" s="18">
        <v>95.6</v>
      </c>
      <c r="Z285" s="18">
        <v>96</v>
      </c>
    </row>
    <row r="286" spans="1:26" ht="25.5">
      <c r="A286" s="17" t="s">
        <v>2126</v>
      </c>
      <c r="W286" s="48"/>
      <c r="X286" s="48"/>
      <c r="Y286" s="48"/>
      <c r="Z286" s="18"/>
    </row>
    <row r="287" spans="1:26" ht="12.75">
      <c r="A287" s="21" t="s">
        <v>2127</v>
      </c>
      <c r="G287" s="90">
        <v>80.03</v>
      </c>
      <c r="H287" s="90">
        <v>109.81</v>
      </c>
      <c r="I287" s="18">
        <v>183.57</v>
      </c>
      <c r="J287" s="18">
        <v>192</v>
      </c>
      <c r="K287" s="18">
        <v>119.6</v>
      </c>
      <c r="L287" s="18">
        <v>77.6</v>
      </c>
      <c r="M287" s="18">
        <v>112.6</v>
      </c>
      <c r="N287" s="18">
        <v>101.5</v>
      </c>
      <c r="O287" s="18">
        <v>107</v>
      </c>
      <c r="P287" s="18">
        <v>107.1</v>
      </c>
      <c r="Q287" s="18">
        <v>115.9</v>
      </c>
      <c r="R287" s="18">
        <v>111.5</v>
      </c>
      <c r="S287" s="18">
        <v>95.7</v>
      </c>
      <c r="T287" s="18">
        <v>117.4</v>
      </c>
      <c r="U287" s="121">
        <v>127.9</v>
      </c>
      <c r="V287" s="348">
        <v>88.17</v>
      </c>
      <c r="W287" s="349">
        <v>96.72</v>
      </c>
      <c r="X287" s="349">
        <v>106.7</v>
      </c>
      <c r="Y287" s="18">
        <v>112.9</v>
      </c>
      <c r="Z287" s="18">
        <v>130.9</v>
      </c>
    </row>
    <row r="288" spans="1:26" ht="12.75">
      <c r="A288" s="21" t="s">
        <v>2128</v>
      </c>
      <c r="G288" s="121">
        <v>79.42</v>
      </c>
      <c r="H288" s="121">
        <v>101.96</v>
      </c>
      <c r="I288" s="121">
        <v>197.03</v>
      </c>
      <c r="J288" s="121">
        <v>180.26</v>
      </c>
      <c r="K288" s="121">
        <v>140.37</v>
      </c>
      <c r="L288" s="121">
        <v>101.56</v>
      </c>
      <c r="M288" s="121">
        <v>94.48</v>
      </c>
      <c r="N288" s="121">
        <v>101.29</v>
      </c>
      <c r="O288" s="121">
        <v>107.82</v>
      </c>
      <c r="P288" s="121">
        <v>115.81</v>
      </c>
      <c r="Q288" s="121">
        <v>115.09</v>
      </c>
      <c r="R288" s="121">
        <v>108.11</v>
      </c>
      <c r="S288" s="121">
        <v>106.09</v>
      </c>
      <c r="T288" s="121">
        <v>90.09</v>
      </c>
      <c r="U288" s="121">
        <v>104.85</v>
      </c>
      <c r="V288" s="348">
        <v>111.76</v>
      </c>
      <c r="W288" s="349">
        <v>101.15</v>
      </c>
      <c r="X288" s="349">
        <v>99.8</v>
      </c>
      <c r="Y288" s="18">
        <v>101.2</v>
      </c>
      <c r="Z288" s="18">
        <v>116.6</v>
      </c>
    </row>
    <row r="289" spans="1:26" ht="12.75">
      <c r="A289" s="21" t="s">
        <v>2129</v>
      </c>
      <c r="G289" s="121"/>
      <c r="H289" s="121"/>
      <c r="I289" s="121"/>
      <c r="J289" s="121"/>
      <c r="K289" s="121">
        <v>108.83</v>
      </c>
      <c r="L289" s="121">
        <v>102.65</v>
      </c>
      <c r="M289" s="121">
        <v>110.14</v>
      </c>
      <c r="N289" s="121">
        <v>109.75</v>
      </c>
      <c r="O289" s="121">
        <v>112.08</v>
      </c>
      <c r="P289" s="121">
        <v>103.34</v>
      </c>
      <c r="Q289" s="121">
        <v>107.77</v>
      </c>
      <c r="R289" s="121">
        <v>107.01</v>
      </c>
      <c r="S289" s="121">
        <v>106.91</v>
      </c>
      <c r="T289" s="121">
        <v>103.16</v>
      </c>
      <c r="U289" s="121">
        <v>116.08</v>
      </c>
      <c r="V289" s="348">
        <v>100.35</v>
      </c>
      <c r="W289" s="349">
        <v>99.91</v>
      </c>
      <c r="X289" s="349">
        <v>100.7</v>
      </c>
      <c r="Y289" s="18">
        <v>104</v>
      </c>
      <c r="Z289" s="18">
        <v>132.7</v>
      </c>
    </row>
    <row r="290" spans="1:26" ht="15.75">
      <c r="A290" s="21" t="s">
        <v>2130</v>
      </c>
      <c r="G290" s="121">
        <v>86.57</v>
      </c>
      <c r="H290" s="121">
        <v>99.64</v>
      </c>
      <c r="I290" s="121">
        <v>134.6</v>
      </c>
      <c r="J290" s="121">
        <v>209.78</v>
      </c>
      <c r="K290" s="121">
        <v>122.43</v>
      </c>
      <c r="L290" s="121">
        <v>89.53</v>
      </c>
      <c r="M290" s="121">
        <v>120.23</v>
      </c>
      <c r="N290" s="121">
        <v>99.94</v>
      </c>
      <c r="O290" s="121">
        <v>122.09</v>
      </c>
      <c r="P290" s="121">
        <v>95.99</v>
      </c>
      <c r="Q290" s="121">
        <v>114.38</v>
      </c>
      <c r="R290" s="121">
        <v>108.2</v>
      </c>
      <c r="S290" s="121">
        <v>101.85</v>
      </c>
      <c r="T290" s="121">
        <v>97.94</v>
      </c>
      <c r="U290" s="121">
        <v>140.55</v>
      </c>
      <c r="V290" s="348">
        <v>104.32</v>
      </c>
      <c r="W290" s="349">
        <v>103.75</v>
      </c>
      <c r="X290" s="349">
        <v>97.9</v>
      </c>
      <c r="Y290" s="18">
        <v>104</v>
      </c>
      <c r="Z290" s="18">
        <v>141.9</v>
      </c>
    </row>
    <row r="291" spans="1:25" ht="25.5">
      <c r="A291" s="17" t="s">
        <v>1146</v>
      </c>
      <c r="G291" s="303"/>
      <c r="H291" s="303"/>
      <c r="I291" s="303"/>
      <c r="J291" s="303"/>
      <c r="K291" s="303"/>
      <c r="L291" s="303"/>
      <c r="M291" s="303"/>
      <c r="N291" s="303"/>
      <c r="O291" s="303"/>
      <c r="P291" s="303"/>
      <c r="Q291" s="303"/>
      <c r="R291" s="303"/>
      <c r="S291" s="303"/>
      <c r="T291" s="303"/>
      <c r="U291" s="303"/>
      <c r="W291" s="352"/>
      <c r="X291" s="48"/>
      <c r="Y291" s="18"/>
    </row>
    <row r="292" spans="1:26" ht="25.5">
      <c r="A292" s="21" t="s">
        <v>2131</v>
      </c>
      <c r="G292" s="90">
        <v>104.91</v>
      </c>
      <c r="H292" s="90">
        <v>97.78</v>
      </c>
      <c r="I292" s="18">
        <v>128.15</v>
      </c>
      <c r="J292" s="18">
        <v>149.72</v>
      </c>
      <c r="K292" s="18">
        <v>126.2</v>
      </c>
      <c r="L292" s="18">
        <v>108.9</v>
      </c>
      <c r="M292" s="18">
        <v>101.7</v>
      </c>
      <c r="N292" s="18">
        <v>136.8</v>
      </c>
      <c r="O292" s="18">
        <v>260.1</v>
      </c>
      <c r="P292" s="18">
        <v>63.6</v>
      </c>
      <c r="Q292" s="18">
        <v>93.7</v>
      </c>
      <c r="R292" s="18">
        <v>182.5</v>
      </c>
      <c r="S292" s="18">
        <v>89.3</v>
      </c>
      <c r="T292" s="18">
        <v>107.3</v>
      </c>
      <c r="U292" s="121">
        <v>154.85</v>
      </c>
      <c r="V292" s="348">
        <v>102.17</v>
      </c>
      <c r="W292" s="349">
        <v>77.24</v>
      </c>
      <c r="X292" s="349">
        <v>82.5</v>
      </c>
      <c r="Y292" s="18">
        <v>112.7</v>
      </c>
      <c r="Z292" s="18">
        <v>133.8</v>
      </c>
    </row>
    <row r="293" spans="1:26" ht="12.75">
      <c r="A293" s="21" t="s">
        <v>2132</v>
      </c>
      <c r="G293" s="90">
        <v>123.05</v>
      </c>
      <c r="H293" s="90">
        <v>115.56</v>
      </c>
      <c r="I293" s="18">
        <v>124.03</v>
      </c>
      <c r="J293" s="18">
        <v>401.47</v>
      </c>
      <c r="K293" s="18">
        <v>119.6</v>
      </c>
      <c r="L293" s="18">
        <v>80.9</v>
      </c>
      <c r="M293" s="18">
        <v>113.1</v>
      </c>
      <c r="N293" s="18">
        <v>116.7</v>
      </c>
      <c r="O293" s="18">
        <v>133.6</v>
      </c>
      <c r="P293" s="18">
        <v>102.3</v>
      </c>
      <c r="Q293" s="18">
        <v>115.2</v>
      </c>
      <c r="R293" s="18">
        <v>126.2</v>
      </c>
      <c r="S293" s="18">
        <v>61.7</v>
      </c>
      <c r="T293" s="18">
        <v>137.6</v>
      </c>
      <c r="U293" s="121">
        <v>122.03</v>
      </c>
      <c r="V293" s="348">
        <v>109.78</v>
      </c>
      <c r="W293" s="349">
        <v>103.5</v>
      </c>
      <c r="X293" s="349">
        <v>107.4</v>
      </c>
      <c r="Y293" s="18">
        <v>105.3</v>
      </c>
      <c r="Z293" s="18">
        <v>106.6</v>
      </c>
    </row>
    <row r="294" spans="1:26" ht="12.75">
      <c r="A294" s="21" t="s">
        <v>2133</v>
      </c>
      <c r="G294" s="90">
        <v>140.92</v>
      </c>
      <c r="H294" s="90">
        <v>120.99</v>
      </c>
      <c r="I294" s="18">
        <v>107.57</v>
      </c>
      <c r="J294" s="18">
        <v>322.45</v>
      </c>
      <c r="K294" s="18">
        <v>154</v>
      </c>
      <c r="L294" s="18">
        <v>93.1</v>
      </c>
      <c r="M294" s="18">
        <v>104.3</v>
      </c>
      <c r="N294" s="18">
        <v>127</v>
      </c>
      <c r="O294" s="18">
        <v>159.9</v>
      </c>
      <c r="P294" s="18">
        <v>118.1</v>
      </c>
      <c r="Q294" s="18">
        <v>96.6</v>
      </c>
      <c r="R294" s="18">
        <v>130.6</v>
      </c>
      <c r="S294" s="18">
        <v>65.6</v>
      </c>
      <c r="T294" s="18">
        <v>112.9</v>
      </c>
      <c r="U294" s="121">
        <v>132.62</v>
      </c>
      <c r="V294" s="348">
        <v>128.03</v>
      </c>
      <c r="W294" s="349">
        <v>107.89</v>
      </c>
      <c r="X294" s="349">
        <v>102.4</v>
      </c>
      <c r="Y294" s="18">
        <v>100.7</v>
      </c>
      <c r="Z294" s="18">
        <v>107.8</v>
      </c>
    </row>
    <row r="295" spans="1:26" ht="12.75">
      <c r="A295" s="21" t="s">
        <v>2134</v>
      </c>
      <c r="G295" s="90">
        <v>146.73</v>
      </c>
      <c r="H295" s="90">
        <v>116.02</v>
      </c>
      <c r="I295" s="18">
        <v>106.15</v>
      </c>
      <c r="J295" s="18">
        <v>257.24</v>
      </c>
      <c r="K295" s="18">
        <v>187.5</v>
      </c>
      <c r="L295" s="18">
        <v>64</v>
      </c>
      <c r="M295" s="18">
        <v>155.5</v>
      </c>
      <c r="N295" s="18">
        <v>97.9</v>
      </c>
      <c r="O295" s="18">
        <v>94.8</v>
      </c>
      <c r="P295" s="18">
        <v>207.6</v>
      </c>
      <c r="Q295" s="18">
        <v>101.3</v>
      </c>
      <c r="R295" s="18">
        <v>162.9</v>
      </c>
      <c r="S295" s="18">
        <v>52.1</v>
      </c>
      <c r="T295" s="18">
        <v>156</v>
      </c>
      <c r="U295" s="121">
        <v>103.37</v>
      </c>
      <c r="V295" s="348">
        <v>112.41</v>
      </c>
      <c r="W295" s="349">
        <v>95.77</v>
      </c>
      <c r="X295" s="349">
        <v>98.5</v>
      </c>
      <c r="Y295" s="18">
        <v>89.1</v>
      </c>
      <c r="Z295" s="18">
        <v>64.8</v>
      </c>
    </row>
    <row r="296" spans="1:26" ht="12.75">
      <c r="A296" s="21" t="s">
        <v>2135</v>
      </c>
      <c r="G296" s="90">
        <v>125.05</v>
      </c>
      <c r="H296" s="90">
        <v>109.19</v>
      </c>
      <c r="I296" s="18">
        <v>99.02</v>
      </c>
      <c r="J296" s="18">
        <v>201.22</v>
      </c>
      <c r="K296" s="18">
        <v>123</v>
      </c>
      <c r="L296" s="18">
        <v>112.4</v>
      </c>
      <c r="M296" s="18">
        <v>104.9</v>
      </c>
      <c r="N296" s="18">
        <v>123.2</v>
      </c>
      <c r="O296" s="18">
        <v>126.8</v>
      </c>
      <c r="P296" s="18">
        <v>144.5</v>
      </c>
      <c r="Q296" s="353">
        <v>118.7</v>
      </c>
      <c r="R296" s="18">
        <v>95.5</v>
      </c>
      <c r="S296" s="18">
        <v>93.1</v>
      </c>
      <c r="T296" s="18">
        <v>93.5</v>
      </c>
      <c r="U296" s="121">
        <v>134.15</v>
      </c>
      <c r="V296" s="348">
        <v>116.86</v>
      </c>
      <c r="W296" s="349">
        <v>93.85</v>
      </c>
      <c r="X296" s="349">
        <v>99.3</v>
      </c>
      <c r="Y296" s="18">
        <v>105</v>
      </c>
      <c r="Z296" s="18">
        <v>117.2</v>
      </c>
    </row>
    <row r="297" spans="1:26" ht="15" customHeight="1">
      <c r="A297" s="75" t="s">
        <v>2136</v>
      </c>
      <c r="G297" s="90">
        <v>135.34</v>
      </c>
      <c r="H297" s="90">
        <v>112.87</v>
      </c>
      <c r="I297" s="18">
        <v>98.1</v>
      </c>
      <c r="J297" s="18">
        <v>240.27</v>
      </c>
      <c r="K297" s="18">
        <v>175.7</v>
      </c>
      <c r="L297" s="18">
        <v>87.5</v>
      </c>
      <c r="M297" s="18">
        <v>114</v>
      </c>
      <c r="N297" s="18">
        <v>100.8</v>
      </c>
      <c r="O297" s="18">
        <v>89.5</v>
      </c>
      <c r="P297" s="18">
        <v>188.5</v>
      </c>
      <c r="Q297" s="18">
        <v>110</v>
      </c>
      <c r="R297" s="18">
        <v>145.2</v>
      </c>
      <c r="S297" s="18">
        <v>83.7</v>
      </c>
      <c r="T297" s="18">
        <v>112.1</v>
      </c>
      <c r="U297" s="121">
        <v>105.42</v>
      </c>
      <c r="V297" s="348">
        <v>124.45</v>
      </c>
      <c r="W297" s="349">
        <v>96.74</v>
      </c>
      <c r="X297" s="349">
        <v>104.5</v>
      </c>
      <c r="Y297" s="18">
        <v>108.1</v>
      </c>
      <c r="Z297" s="18">
        <v>79.4</v>
      </c>
    </row>
    <row r="298" spans="1:26" ht="25.5">
      <c r="A298" s="17" t="s">
        <v>2137</v>
      </c>
      <c r="T298" s="18"/>
      <c r="U298" s="10"/>
      <c r="W298" s="48"/>
      <c r="X298" s="48"/>
      <c r="Y298" s="135"/>
      <c r="Z298" s="356"/>
    </row>
    <row r="299" spans="1:26" ht="25.5">
      <c r="A299" s="21" t="s">
        <v>2138</v>
      </c>
      <c r="G299" s="90">
        <v>124.24</v>
      </c>
      <c r="H299" s="90">
        <v>105.15</v>
      </c>
      <c r="I299" s="18">
        <v>95.85</v>
      </c>
      <c r="J299" s="18">
        <v>157.63</v>
      </c>
      <c r="K299" s="18">
        <v>155.6</v>
      </c>
      <c r="L299" s="18">
        <v>110.2</v>
      </c>
      <c r="M299" s="18">
        <v>107</v>
      </c>
      <c r="N299" s="18">
        <v>112.7</v>
      </c>
      <c r="O299" s="18">
        <v>143.2</v>
      </c>
      <c r="P299" s="18">
        <v>122.1</v>
      </c>
      <c r="Q299" s="18">
        <v>111</v>
      </c>
      <c r="R299" s="18">
        <v>113.3</v>
      </c>
      <c r="S299" s="18">
        <v>146.2</v>
      </c>
      <c r="T299" s="18">
        <v>102.6</v>
      </c>
      <c r="U299" s="121">
        <v>110.4</v>
      </c>
      <c r="V299" s="348">
        <v>105.82</v>
      </c>
      <c r="W299" s="349">
        <v>104.04</v>
      </c>
      <c r="X299" s="349">
        <v>105.2</v>
      </c>
      <c r="Y299" s="18">
        <v>86.8</v>
      </c>
      <c r="Z299" s="18">
        <v>128.5</v>
      </c>
    </row>
    <row r="300" spans="1:26" ht="12.75">
      <c r="A300" s="21" t="s">
        <v>2139</v>
      </c>
      <c r="B300" s="48"/>
      <c r="C300" s="48"/>
      <c r="D300" s="48"/>
      <c r="E300" s="48"/>
      <c r="F300" s="48"/>
      <c r="G300" s="121">
        <v>123.6</v>
      </c>
      <c r="H300" s="121">
        <v>105.2</v>
      </c>
      <c r="I300" s="121">
        <v>107.64</v>
      </c>
      <c r="J300" s="121">
        <v>348.08</v>
      </c>
      <c r="K300" s="121">
        <v>141.31</v>
      </c>
      <c r="L300" s="121">
        <v>93.4</v>
      </c>
      <c r="M300" s="121">
        <v>110.43</v>
      </c>
      <c r="N300" s="121">
        <v>112.56</v>
      </c>
      <c r="O300" s="121">
        <v>124.62</v>
      </c>
      <c r="P300" s="121">
        <v>104.35</v>
      </c>
      <c r="Q300" s="121">
        <v>103.28</v>
      </c>
      <c r="R300" s="121">
        <v>117.01</v>
      </c>
      <c r="S300" s="121">
        <v>80.21</v>
      </c>
      <c r="T300" s="121">
        <v>98.83</v>
      </c>
      <c r="U300" s="121">
        <v>122.18</v>
      </c>
      <c r="V300" s="121">
        <v>114.93</v>
      </c>
      <c r="W300" s="349">
        <v>105.14</v>
      </c>
      <c r="X300" s="349">
        <v>102.8</v>
      </c>
      <c r="Y300" s="18">
        <v>87</v>
      </c>
      <c r="Z300" s="18">
        <v>113.7</v>
      </c>
    </row>
    <row r="301" spans="1:26" ht="15.75">
      <c r="A301" s="21" t="s">
        <v>2140</v>
      </c>
      <c r="G301" s="90">
        <v>123.44</v>
      </c>
      <c r="H301" s="90">
        <v>100.98</v>
      </c>
      <c r="I301" s="18">
        <v>119.88</v>
      </c>
      <c r="J301" s="18">
        <v>118.66</v>
      </c>
      <c r="K301" s="18">
        <v>129.4</v>
      </c>
      <c r="L301" s="18">
        <v>126.2</v>
      </c>
      <c r="M301" s="18">
        <v>114.4</v>
      </c>
      <c r="N301" s="18">
        <v>112.5</v>
      </c>
      <c r="O301" s="18">
        <v>131.8</v>
      </c>
      <c r="P301" s="18">
        <v>112</v>
      </c>
      <c r="Q301" s="18">
        <v>109.9</v>
      </c>
      <c r="R301" s="18">
        <v>132.3</v>
      </c>
      <c r="S301" s="18">
        <v>102.3</v>
      </c>
      <c r="T301" s="22">
        <v>76.5</v>
      </c>
      <c r="U301" s="90">
        <v>144</v>
      </c>
      <c r="V301" s="90">
        <v>127.4</v>
      </c>
      <c r="W301" s="349">
        <v>109.08</v>
      </c>
      <c r="X301" s="349">
        <v>79</v>
      </c>
      <c r="Y301" s="18">
        <v>165.7</v>
      </c>
      <c r="Z301" s="18">
        <v>117.1</v>
      </c>
    </row>
    <row r="302" spans="1:26" ht="15" customHeight="1">
      <c r="A302" s="24" t="s">
        <v>2141</v>
      </c>
      <c r="G302" s="90">
        <v>119.3</v>
      </c>
      <c r="H302" s="90">
        <v>95.67</v>
      </c>
      <c r="I302" s="18">
        <v>108.56</v>
      </c>
      <c r="J302" s="18">
        <v>117.1</v>
      </c>
      <c r="K302" s="18">
        <v>143</v>
      </c>
      <c r="L302" s="18">
        <v>122.7</v>
      </c>
      <c r="M302" s="18">
        <v>119.4</v>
      </c>
      <c r="N302" s="18">
        <v>117.6</v>
      </c>
      <c r="O302" s="18">
        <v>142.6</v>
      </c>
      <c r="P302" s="18">
        <v>110.6</v>
      </c>
      <c r="Q302" s="18">
        <v>107.3</v>
      </c>
      <c r="R302" s="18">
        <v>130.2</v>
      </c>
      <c r="S302" s="18">
        <v>95.1</v>
      </c>
      <c r="T302" s="18">
        <v>105.8</v>
      </c>
      <c r="U302" s="90">
        <v>149.7</v>
      </c>
      <c r="V302" s="348">
        <v>124.67</v>
      </c>
      <c r="W302" s="349">
        <v>111.25</v>
      </c>
      <c r="X302" s="349">
        <v>87.4</v>
      </c>
      <c r="Y302" s="18">
        <v>162</v>
      </c>
      <c r="Z302" s="18">
        <v>100.7</v>
      </c>
    </row>
    <row r="303" spans="1:26" ht="25.5">
      <c r="A303" s="24" t="s">
        <v>2142</v>
      </c>
      <c r="G303" s="90">
        <v>159.05</v>
      </c>
      <c r="H303" s="90">
        <v>104.36</v>
      </c>
      <c r="I303" s="18">
        <v>148.62</v>
      </c>
      <c r="J303" s="18">
        <v>125.07</v>
      </c>
      <c r="K303" s="18">
        <v>113.8</v>
      </c>
      <c r="L303" s="18">
        <v>124.4</v>
      </c>
      <c r="M303" s="18">
        <v>107.1</v>
      </c>
      <c r="N303" s="18">
        <v>100.5</v>
      </c>
      <c r="O303" s="18">
        <v>98.7</v>
      </c>
      <c r="P303" s="18">
        <v>104.1</v>
      </c>
      <c r="Q303" s="18">
        <v>118.8</v>
      </c>
      <c r="R303" s="18">
        <v>124.9</v>
      </c>
      <c r="S303" s="18">
        <v>138.7</v>
      </c>
      <c r="T303" s="18">
        <v>84.5</v>
      </c>
      <c r="U303" s="90">
        <v>102.6</v>
      </c>
      <c r="V303" s="348">
        <v>122.28</v>
      </c>
      <c r="W303" s="349">
        <v>100</v>
      </c>
      <c r="X303" s="349">
        <v>94.3</v>
      </c>
      <c r="Y303" s="18">
        <v>107</v>
      </c>
      <c r="Z303" s="18">
        <v>100</v>
      </c>
    </row>
    <row r="304" spans="1:26" ht="15.75" customHeight="1">
      <c r="A304" s="24" t="s">
        <v>2143</v>
      </c>
      <c r="G304" s="90">
        <v>142.3</v>
      </c>
      <c r="H304" s="90">
        <v>108.12</v>
      </c>
      <c r="I304" s="18">
        <v>106.27</v>
      </c>
      <c r="J304" s="18">
        <v>146.43</v>
      </c>
      <c r="K304" s="18">
        <v>139.2</v>
      </c>
      <c r="L304" s="18">
        <v>118.2</v>
      </c>
      <c r="M304" s="18">
        <v>109.1</v>
      </c>
      <c r="N304" s="18">
        <v>102.9</v>
      </c>
      <c r="O304" s="18">
        <v>139.4</v>
      </c>
      <c r="P304" s="18">
        <v>106.5</v>
      </c>
      <c r="Q304" s="18">
        <v>110.9</v>
      </c>
      <c r="R304" s="18">
        <v>136.2</v>
      </c>
      <c r="S304" s="18">
        <v>134.6</v>
      </c>
      <c r="T304" s="23">
        <v>63.3</v>
      </c>
      <c r="U304" s="90">
        <v>103</v>
      </c>
      <c r="V304" s="348">
        <v>142.94</v>
      </c>
      <c r="W304" s="349">
        <v>122.99</v>
      </c>
      <c r="X304" s="349">
        <v>66.3</v>
      </c>
      <c r="Y304" s="18">
        <v>151.4</v>
      </c>
      <c r="Z304" s="18">
        <v>140.1</v>
      </c>
    </row>
    <row r="305" spans="1:26" ht="13.5" customHeight="1">
      <c r="A305" s="24" t="s">
        <v>2144</v>
      </c>
      <c r="G305" s="90">
        <v>109.58</v>
      </c>
      <c r="H305" s="90">
        <v>114</v>
      </c>
      <c r="I305" s="18">
        <v>165.91</v>
      </c>
      <c r="J305" s="18">
        <v>108.94</v>
      </c>
      <c r="K305" s="18">
        <v>112.4</v>
      </c>
      <c r="L305" s="18">
        <v>136.7</v>
      </c>
      <c r="M305" s="18">
        <v>107.9</v>
      </c>
      <c r="N305" s="18">
        <v>101</v>
      </c>
      <c r="O305" s="18">
        <v>114.2</v>
      </c>
      <c r="P305" s="18">
        <v>117.4</v>
      </c>
      <c r="Q305" s="18">
        <v>116.4</v>
      </c>
      <c r="R305" s="18">
        <v>137.3</v>
      </c>
      <c r="S305" s="18">
        <v>112.9</v>
      </c>
      <c r="T305" s="18">
        <v>75.5</v>
      </c>
      <c r="U305" s="90">
        <v>169.6</v>
      </c>
      <c r="V305" s="348">
        <v>117.76</v>
      </c>
      <c r="W305" s="349">
        <v>107.15</v>
      </c>
      <c r="X305" s="349">
        <v>79.4</v>
      </c>
      <c r="Y305" s="18">
        <v>182.6</v>
      </c>
      <c r="Z305" s="18">
        <v>121.1</v>
      </c>
    </row>
    <row r="306" spans="1:26" ht="12.75">
      <c r="A306" s="21" t="s">
        <v>2145</v>
      </c>
      <c r="G306" s="90">
        <v>105.3</v>
      </c>
      <c r="H306" s="90">
        <v>112.04</v>
      </c>
      <c r="I306" s="18">
        <v>128.58</v>
      </c>
      <c r="J306" s="18">
        <v>271.02</v>
      </c>
      <c r="K306" s="18">
        <v>127</v>
      </c>
      <c r="L306" s="18">
        <v>91.5</v>
      </c>
      <c r="M306" s="18">
        <v>97.7</v>
      </c>
      <c r="N306" s="18">
        <v>122.5</v>
      </c>
      <c r="O306" s="18">
        <v>126.3</v>
      </c>
      <c r="P306" s="18">
        <v>102.7</v>
      </c>
      <c r="Q306" s="18">
        <v>129.8</v>
      </c>
      <c r="R306" s="18">
        <v>93.1</v>
      </c>
      <c r="S306" s="18">
        <v>68.2</v>
      </c>
      <c r="T306" s="18">
        <v>150.5</v>
      </c>
      <c r="U306" s="121">
        <v>127.96</v>
      </c>
      <c r="V306" s="348">
        <v>103.02</v>
      </c>
      <c r="W306" s="349">
        <v>112.15</v>
      </c>
      <c r="X306" s="349">
        <v>95.5</v>
      </c>
      <c r="Y306" s="18">
        <v>118</v>
      </c>
      <c r="Z306" s="18">
        <v>131.5</v>
      </c>
    </row>
    <row r="307" spans="1:26" ht="12.75">
      <c r="A307" s="21" t="s">
        <v>2146</v>
      </c>
      <c r="G307" s="90">
        <v>127.27</v>
      </c>
      <c r="H307" s="90">
        <v>106.25</v>
      </c>
      <c r="I307" s="18">
        <v>111.92</v>
      </c>
      <c r="J307" s="18">
        <v>151.19</v>
      </c>
      <c r="K307" s="18">
        <v>143.7</v>
      </c>
      <c r="L307" s="18">
        <v>98.8</v>
      </c>
      <c r="M307" s="18">
        <v>111.9</v>
      </c>
      <c r="N307" s="18">
        <v>105.8</v>
      </c>
      <c r="O307" s="18">
        <v>126.2</v>
      </c>
      <c r="P307" s="18">
        <v>119.4</v>
      </c>
      <c r="Q307" s="18">
        <v>109.8</v>
      </c>
      <c r="R307" s="18">
        <v>116.3</v>
      </c>
      <c r="S307" s="18">
        <v>90.5</v>
      </c>
      <c r="T307" s="18">
        <v>108</v>
      </c>
      <c r="U307" s="121">
        <v>143.58</v>
      </c>
      <c r="V307" s="348">
        <v>126.04</v>
      </c>
      <c r="W307" s="349">
        <v>67.24</v>
      </c>
      <c r="X307" s="349">
        <v>83.6</v>
      </c>
      <c r="Y307" s="18">
        <v>121.6</v>
      </c>
      <c r="Z307" s="18">
        <v>104.8</v>
      </c>
    </row>
    <row r="308" spans="1:26" ht="12.75">
      <c r="A308" s="21" t="s">
        <v>2147</v>
      </c>
      <c r="G308" s="90">
        <v>112.11</v>
      </c>
      <c r="H308" s="90">
        <v>119.14</v>
      </c>
      <c r="I308" s="18">
        <v>181.8</v>
      </c>
      <c r="J308" s="18">
        <v>137.19</v>
      </c>
      <c r="K308" s="18">
        <v>136.5</v>
      </c>
      <c r="L308" s="18">
        <v>110.3</v>
      </c>
      <c r="M308" s="18">
        <v>89</v>
      </c>
      <c r="N308" s="18">
        <v>104.8</v>
      </c>
      <c r="O308" s="18">
        <v>104</v>
      </c>
      <c r="P308" s="18">
        <v>96.2</v>
      </c>
      <c r="Q308" s="18">
        <v>85.8</v>
      </c>
      <c r="R308" s="18">
        <v>97.3</v>
      </c>
      <c r="S308" s="18">
        <v>116.2</v>
      </c>
      <c r="T308" s="18">
        <v>124.1</v>
      </c>
      <c r="U308" s="121">
        <v>106.35</v>
      </c>
      <c r="V308" s="348">
        <v>102.93</v>
      </c>
      <c r="W308" s="349">
        <v>115.46</v>
      </c>
      <c r="X308" s="349">
        <v>109.4</v>
      </c>
      <c r="Y308" s="18">
        <v>108.9</v>
      </c>
      <c r="Z308" s="18">
        <v>113.7</v>
      </c>
    </row>
    <row r="309" spans="1:26" ht="12.75">
      <c r="A309" s="21" t="s">
        <v>2148</v>
      </c>
      <c r="G309" s="121"/>
      <c r="H309" s="121"/>
      <c r="I309" s="121"/>
      <c r="J309" s="121"/>
      <c r="K309" s="18">
        <v>110.2</v>
      </c>
      <c r="L309" s="18">
        <v>103.9</v>
      </c>
      <c r="M309" s="18">
        <v>102.5</v>
      </c>
      <c r="N309" s="18">
        <v>111.1</v>
      </c>
      <c r="O309" s="18">
        <v>104.8</v>
      </c>
      <c r="P309" s="18">
        <v>107.6</v>
      </c>
      <c r="Q309" s="18">
        <v>102.8</v>
      </c>
      <c r="R309" s="18">
        <v>105.2</v>
      </c>
      <c r="S309" s="18">
        <v>115.7</v>
      </c>
      <c r="T309" s="18">
        <v>106.9</v>
      </c>
      <c r="U309" s="121">
        <v>107.64</v>
      </c>
      <c r="V309" s="348">
        <v>106.66</v>
      </c>
      <c r="W309" s="349">
        <v>103.43</v>
      </c>
      <c r="X309" s="349">
        <v>104.1</v>
      </c>
      <c r="Y309" s="18">
        <v>109.2</v>
      </c>
      <c r="Z309" s="18">
        <v>112.5</v>
      </c>
    </row>
    <row r="310" spans="1:26" ht="12.75">
      <c r="A310" s="21" t="s">
        <v>2149</v>
      </c>
      <c r="B310" s="48"/>
      <c r="C310" s="48"/>
      <c r="D310" s="48"/>
      <c r="E310" s="48"/>
      <c r="F310" s="48"/>
      <c r="G310" s="121"/>
      <c r="H310" s="121"/>
      <c r="I310" s="121"/>
      <c r="J310" s="121"/>
      <c r="K310" s="121">
        <v>120.51</v>
      </c>
      <c r="L310" s="121">
        <v>101.15</v>
      </c>
      <c r="M310" s="121">
        <v>100.55</v>
      </c>
      <c r="N310" s="121">
        <v>114.93</v>
      </c>
      <c r="O310" s="121">
        <v>98.43</v>
      </c>
      <c r="P310" s="121">
        <v>117.13</v>
      </c>
      <c r="Q310" s="121">
        <v>104.37</v>
      </c>
      <c r="R310" s="121">
        <v>147.51</v>
      </c>
      <c r="S310" s="121">
        <v>110.49</v>
      </c>
      <c r="T310" s="121">
        <v>124.41</v>
      </c>
      <c r="U310" s="121">
        <v>102.74</v>
      </c>
      <c r="V310" s="121">
        <v>97.96</v>
      </c>
      <c r="W310" s="349">
        <v>104.65</v>
      </c>
      <c r="X310" s="349">
        <v>103.4</v>
      </c>
      <c r="Y310" s="18">
        <v>106.2</v>
      </c>
      <c r="Z310" s="18">
        <v>118.5</v>
      </c>
    </row>
    <row r="311" spans="1:26" ht="15.75">
      <c r="A311" s="21" t="s">
        <v>2150</v>
      </c>
      <c r="G311" s="90">
        <v>117.16</v>
      </c>
      <c r="H311" s="90">
        <v>110.49</v>
      </c>
      <c r="I311" s="18">
        <v>159.21</v>
      </c>
      <c r="J311" s="18">
        <v>135.53</v>
      </c>
      <c r="K311" s="18">
        <v>105.1</v>
      </c>
      <c r="L311" s="18">
        <v>105.3</v>
      </c>
      <c r="M311" s="18">
        <v>106.4</v>
      </c>
      <c r="N311" s="18">
        <v>111.2</v>
      </c>
      <c r="O311" s="18">
        <v>108.3</v>
      </c>
      <c r="P311" s="18">
        <v>112.9</v>
      </c>
      <c r="Q311" s="18">
        <v>105</v>
      </c>
      <c r="R311" s="18">
        <v>105.6</v>
      </c>
      <c r="S311" s="18">
        <v>125.5</v>
      </c>
      <c r="T311" s="18">
        <v>106.2</v>
      </c>
      <c r="U311" s="58">
        <v>103.52</v>
      </c>
      <c r="V311" s="90">
        <v>106.1</v>
      </c>
      <c r="W311" s="349">
        <v>103.59</v>
      </c>
      <c r="X311" s="349">
        <v>103</v>
      </c>
      <c r="Y311" s="18">
        <v>103</v>
      </c>
      <c r="Z311" s="18">
        <v>127.4</v>
      </c>
    </row>
    <row r="312" spans="1:26" ht="12.75">
      <c r="A312" s="21" t="s">
        <v>2151</v>
      </c>
      <c r="B312" s="48"/>
      <c r="C312" s="48"/>
      <c r="D312" s="48"/>
      <c r="E312" s="48"/>
      <c r="F312" s="48"/>
      <c r="G312" s="90">
        <v>114.99</v>
      </c>
      <c r="H312" s="90">
        <v>105.11</v>
      </c>
      <c r="I312" s="18">
        <v>118.5</v>
      </c>
      <c r="J312" s="18">
        <v>166.64</v>
      </c>
      <c r="K312" s="18">
        <v>115.9</v>
      </c>
      <c r="L312" s="18">
        <v>94.5</v>
      </c>
      <c r="M312" s="18">
        <v>108.6</v>
      </c>
      <c r="N312" s="18">
        <v>104.6</v>
      </c>
      <c r="O312" s="18">
        <v>144.4</v>
      </c>
      <c r="P312" s="18">
        <v>100</v>
      </c>
      <c r="Q312" s="18">
        <v>105.9</v>
      </c>
      <c r="R312" s="18">
        <v>109.4</v>
      </c>
      <c r="S312" s="18">
        <v>114.3</v>
      </c>
      <c r="T312" s="18">
        <v>105.3</v>
      </c>
      <c r="U312" s="121">
        <v>117.62</v>
      </c>
      <c r="V312" s="121">
        <v>122.95</v>
      </c>
      <c r="W312" s="349">
        <v>103.9</v>
      </c>
      <c r="X312" s="349">
        <v>102.4</v>
      </c>
      <c r="Y312" s="18">
        <v>113.1</v>
      </c>
      <c r="Z312" s="18">
        <v>114.4</v>
      </c>
    </row>
    <row r="313" spans="1:26" ht="12.75">
      <c r="A313" s="21" t="s">
        <v>2152</v>
      </c>
      <c r="G313" s="90">
        <v>91.34</v>
      </c>
      <c r="H313" s="90">
        <v>109.62</v>
      </c>
      <c r="I313" s="18">
        <v>115.49</v>
      </c>
      <c r="J313" s="18">
        <v>192.48</v>
      </c>
      <c r="K313" s="18">
        <v>125.5</v>
      </c>
      <c r="L313" s="18">
        <v>106.5</v>
      </c>
      <c r="M313" s="18">
        <v>104.9</v>
      </c>
      <c r="N313" s="18">
        <v>99.8</v>
      </c>
      <c r="O313" s="18">
        <v>114.1</v>
      </c>
      <c r="P313" s="18">
        <v>113.3</v>
      </c>
      <c r="Q313" s="18">
        <v>105.9</v>
      </c>
      <c r="R313" s="18">
        <v>116.5</v>
      </c>
      <c r="S313" s="18">
        <v>104.6</v>
      </c>
      <c r="T313" s="58" t="s">
        <v>377</v>
      </c>
      <c r="U313" s="10" t="s">
        <v>377</v>
      </c>
      <c r="V313" s="10" t="s">
        <v>377</v>
      </c>
      <c r="W313" s="10" t="s">
        <v>377</v>
      </c>
      <c r="X313" s="22" t="s">
        <v>377</v>
      </c>
      <c r="Y313" s="58" t="s">
        <v>377</v>
      </c>
      <c r="Z313" s="18">
        <v>118.5</v>
      </c>
    </row>
    <row r="314" spans="1:26" ht="25.5">
      <c r="A314" s="17" t="s">
        <v>2153</v>
      </c>
      <c r="U314" s="10"/>
      <c r="W314" s="352"/>
      <c r="Z314" s="356"/>
    </row>
    <row r="315" spans="1:26" ht="26.25" customHeight="1">
      <c r="A315" s="21" t="s">
        <v>2154</v>
      </c>
      <c r="B315" s="48"/>
      <c r="C315" s="48"/>
      <c r="D315" s="48"/>
      <c r="E315" s="48"/>
      <c r="F315" s="48"/>
      <c r="G315" s="90">
        <v>118.88</v>
      </c>
      <c r="H315" s="90">
        <v>108.86</v>
      </c>
      <c r="I315" s="18">
        <v>113.83</v>
      </c>
      <c r="J315" s="18">
        <v>193.74</v>
      </c>
      <c r="K315" s="18">
        <v>125.1</v>
      </c>
      <c r="L315" s="18">
        <v>95.5</v>
      </c>
      <c r="M315" s="18">
        <v>100.8</v>
      </c>
      <c r="N315" s="18">
        <v>104.9</v>
      </c>
      <c r="O315" s="18">
        <v>103.8</v>
      </c>
      <c r="P315" s="18">
        <v>112.9</v>
      </c>
      <c r="Q315" s="18">
        <v>108.8</v>
      </c>
      <c r="R315" s="18">
        <v>117.7</v>
      </c>
      <c r="S315" s="18">
        <v>104.3</v>
      </c>
      <c r="T315" s="18">
        <v>105.8</v>
      </c>
      <c r="U315" s="121">
        <v>120.95</v>
      </c>
      <c r="V315" s="121">
        <v>112.02</v>
      </c>
      <c r="W315" s="349">
        <v>97.36</v>
      </c>
      <c r="X315" s="349">
        <v>92.5</v>
      </c>
      <c r="Y315" s="18">
        <v>107.7</v>
      </c>
      <c r="Z315" s="18">
        <v>134.5</v>
      </c>
    </row>
    <row r="316" spans="1:26" ht="14.25" customHeight="1">
      <c r="A316" s="21" t="s">
        <v>2155</v>
      </c>
      <c r="G316" s="90">
        <v>107.67</v>
      </c>
      <c r="H316" s="90">
        <v>112.55</v>
      </c>
      <c r="I316" s="18">
        <v>122.72</v>
      </c>
      <c r="J316" s="18">
        <v>161.43</v>
      </c>
      <c r="K316" s="18">
        <v>123.9</v>
      </c>
      <c r="L316" s="18">
        <v>92.6</v>
      </c>
      <c r="M316" s="18">
        <v>102.5</v>
      </c>
      <c r="N316" s="18">
        <v>116.8</v>
      </c>
      <c r="O316" s="18">
        <v>106</v>
      </c>
      <c r="P316" s="18">
        <v>132.5</v>
      </c>
      <c r="Q316" s="18">
        <v>111.1</v>
      </c>
      <c r="R316" s="18">
        <v>109.6</v>
      </c>
      <c r="S316" s="18">
        <v>109.7</v>
      </c>
      <c r="T316" s="18">
        <v>105.6</v>
      </c>
      <c r="U316" s="121">
        <v>129.12</v>
      </c>
      <c r="V316" s="348">
        <v>116.55</v>
      </c>
      <c r="W316" s="349">
        <v>97.41</v>
      </c>
      <c r="X316" s="349">
        <v>98.8</v>
      </c>
      <c r="Y316" s="18">
        <v>88.7</v>
      </c>
      <c r="Z316" s="18">
        <v>119.8</v>
      </c>
    </row>
    <row r="317" spans="1:26" ht="38.25">
      <c r="A317" s="21" t="s">
        <v>2156</v>
      </c>
      <c r="G317" s="90">
        <v>113.21</v>
      </c>
      <c r="H317" s="90">
        <v>109.1</v>
      </c>
      <c r="I317" s="18">
        <v>124.79</v>
      </c>
      <c r="J317" s="18">
        <v>203.62</v>
      </c>
      <c r="K317" s="18">
        <v>118.6</v>
      </c>
      <c r="L317" s="18">
        <v>96.8</v>
      </c>
      <c r="M317" s="18">
        <v>100.9</v>
      </c>
      <c r="N317" s="18">
        <v>106.7</v>
      </c>
      <c r="O317" s="18">
        <v>108.6</v>
      </c>
      <c r="P317" s="18">
        <v>126.1</v>
      </c>
      <c r="Q317" s="18">
        <v>114.4</v>
      </c>
      <c r="R317" s="18">
        <v>109</v>
      </c>
      <c r="S317" s="18">
        <v>105.4</v>
      </c>
      <c r="T317" s="18">
        <v>100.3</v>
      </c>
      <c r="U317" s="121">
        <v>118.74</v>
      </c>
      <c r="V317" s="348">
        <v>142.4</v>
      </c>
      <c r="W317" s="349">
        <v>90.14</v>
      </c>
      <c r="X317" s="349">
        <v>107.7</v>
      </c>
      <c r="Y317" s="18">
        <v>98.2</v>
      </c>
      <c r="Z317" s="18">
        <v>112.5</v>
      </c>
    </row>
    <row r="318" spans="1:26" ht="29.25" customHeight="1">
      <c r="A318" s="17" t="s">
        <v>2157</v>
      </c>
      <c r="G318" s="19"/>
      <c r="H318" s="22"/>
      <c r="I318" s="18"/>
      <c r="J318" s="18"/>
      <c r="K318" s="18"/>
      <c r="L318" s="18"/>
      <c r="M318" s="18"/>
      <c r="N318" s="18"/>
      <c r="O318" s="18"/>
      <c r="P318" s="18"/>
      <c r="Q318" s="18"/>
      <c r="R318" s="18"/>
      <c r="T318" s="18"/>
      <c r="U318" s="10"/>
      <c r="W318" s="349"/>
      <c r="X318" s="48"/>
      <c r="Y318" s="18"/>
      <c r="Z318" s="18"/>
    </row>
    <row r="319" spans="1:26" ht="15.75">
      <c r="A319" s="21" t="s">
        <v>2158</v>
      </c>
      <c r="G319" s="90">
        <v>117.83</v>
      </c>
      <c r="H319" s="90">
        <v>102.07</v>
      </c>
      <c r="I319" s="18">
        <v>111.89</v>
      </c>
      <c r="J319" s="18">
        <v>146.13</v>
      </c>
      <c r="K319" s="18">
        <v>144</v>
      </c>
      <c r="L319" s="18">
        <v>115.2</v>
      </c>
      <c r="M319" s="18">
        <v>104.3</v>
      </c>
      <c r="N319" s="18">
        <v>142.6</v>
      </c>
      <c r="O319" s="18">
        <v>102.5</v>
      </c>
      <c r="P319" s="18">
        <v>91.2</v>
      </c>
      <c r="Q319" s="18">
        <v>138.8</v>
      </c>
      <c r="R319" s="18">
        <v>95.5</v>
      </c>
      <c r="S319" s="18">
        <v>96.7</v>
      </c>
      <c r="T319" s="18">
        <v>83.5</v>
      </c>
      <c r="U319" s="121">
        <v>129.84</v>
      </c>
      <c r="V319" s="348">
        <v>91.11</v>
      </c>
      <c r="W319" s="349">
        <v>103.08</v>
      </c>
      <c r="X319" s="349">
        <v>66.4</v>
      </c>
      <c r="Y319" s="18">
        <v>122.4</v>
      </c>
      <c r="Z319" s="18">
        <v>126.6</v>
      </c>
    </row>
    <row r="320" spans="1:26" ht="29.25" customHeight="1">
      <c r="A320" s="75" t="s">
        <v>2159</v>
      </c>
      <c r="B320" s="48"/>
      <c r="C320" s="48"/>
      <c r="D320" s="48"/>
      <c r="E320" s="48"/>
      <c r="F320" s="48"/>
      <c r="G320" s="121">
        <v>139.5</v>
      </c>
      <c r="H320" s="121">
        <v>109.25</v>
      </c>
      <c r="I320" s="121">
        <v>127.43</v>
      </c>
      <c r="J320" s="121">
        <v>148.11</v>
      </c>
      <c r="K320" s="121">
        <v>122.99</v>
      </c>
      <c r="L320" s="121">
        <v>107.31</v>
      </c>
      <c r="M320" s="121">
        <v>111.79</v>
      </c>
      <c r="N320" s="121">
        <v>110.62</v>
      </c>
      <c r="O320" s="121">
        <v>107.33</v>
      </c>
      <c r="P320" s="121">
        <v>109.13</v>
      </c>
      <c r="Q320" s="121">
        <v>118.6</v>
      </c>
      <c r="R320" s="121">
        <v>95.83</v>
      </c>
      <c r="S320" s="121">
        <v>113.6</v>
      </c>
      <c r="T320" s="121">
        <v>107.3</v>
      </c>
      <c r="U320" s="121">
        <v>98.93</v>
      </c>
      <c r="V320" s="121">
        <v>110.42</v>
      </c>
      <c r="W320" s="349">
        <v>107.33</v>
      </c>
      <c r="X320" s="349">
        <v>103.3</v>
      </c>
      <c r="Y320" s="18">
        <v>95.2</v>
      </c>
      <c r="Z320" s="18">
        <v>114</v>
      </c>
    </row>
    <row r="321" spans="1:26" ht="12.75" customHeight="1">
      <c r="A321" s="21" t="s">
        <v>2160</v>
      </c>
      <c r="B321" s="48"/>
      <c r="C321" s="48"/>
      <c r="D321" s="48"/>
      <c r="E321" s="48"/>
      <c r="F321" s="48"/>
      <c r="G321" s="121">
        <v>126.58</v>
      </c>
      <c r="H321" s="121">
        <v>112.93</v>
      </c>
      <c r="I321" s="121">
        <v>308.21</v>
      </c>
      <c r="J321" s="121">
        <v>124.93</v>
      </c>
      <c r="K321" s="121">
        <v>124.23</v>
      </c>
      <c r="L321" s="121">
        <v>110.26</v>
      </c>
      <c r="M321" s="121">
        <v>105.03</v>
      </c>
      <c r="N321" s="121">
        <v>110.71</v>
      </c>
      <c r="O321" s="121">
        <v>103.71</v>
      </c>
      <c r="P321" s="121">
        <v>101.2</v>
      </c>
      <c r="Q321" s="121">
        <v>104.14</v>
      </c>
      <c r="R321" s="121">
        <v>103.52</v>
      </c>
      <c r="S321" s="121">
        <v>114.45</v>
      </c>
      <c r="T321" s="121">
        <v>100.53</v>
      </c>
      <c r="U321" s="121">
        <v>100.69</v>
      </c>
      <c r="V321" s="121">
        <v>105.85</v>
      </c>
      <c r="W321" s="349">
        <v>95.01</v>
      </c>
      <c r="X321" s="349">
        <v>101.2</v>
      </c>
      <c r="Y321" s="18">
        <v>97.3</v>
      </c>
      <c r="Z321" s="18">
        <v>111.1</v>
      </c>
    </row>
    <row r="322" spans="1:26" ht="28.5">
      <c r="A322" s="21" t="s">
        <v>2161</v>
      </c>
      <c r="G322" s="90">
        <v>127.79</v>
      </c>
      <c r="H322" s="90">
        <v>108.53</v>
      </c>
      <c r="I322" s="18">
        <v>114.5</v>
      </c>
      <c r="J322" s="18">
        <v>135.56</v>
      </c>
      <c r="K322" s="18">
        <v>145.6</v>
      </c>
      <c r="L322" s="18">
        <v>125.9</v>
      </c>
      <c r="M322" s="18">
        <v>121.8</v>
      </c>
      <c r="N322" s="18">
        <v>120.5</v>
      </c>
      <c r="O322" s="18">
        <v>114.5</v>
      </c>
      <c r="P322" s="18">
        <v>115.4</v>
      </c>
      <c r="Q322" s="18">
        <v>128.2</v>
      </c>
      <c r="R322" s="18">
        <v>132.2</v>
      </c>
      <c r="S322" s="18">
        <v>120.4</v>
      </c>
      <c r="T322" s="22">
        <v>83.8</v>
      </c>
      <c r="U322" s="121">
        <v>103.07</v>
      </c>
      <c r="V322" s="348">
        <v>113.37</v>
      </c>
      <c r="W322" s="349">
        <v>117.53</v>
      </c>
      <c r="X322" s="349">
        <v>105.5</v>
      </c>
      <c r="Y322" s="18">
        <v>104.8</v>
      </c>
      <c r="Z322" s="18">
        <v>92.8</v>
      </c>
    </row>
    <row r="323" spans="1:26" ht="12.75">
      <c r="A323" s="75" t="s">
        <v>1044</v>
      </c>
      <c r="G323" s="90">
        <v>136.99</v>
      </c>
      <c r="H323" s="90">
        <v>107.9</v>
      </c>
      <c r="I323" s="18">
        <v>106.03</v>
      </c>
      <c r="J323" s="18">
        <v>132.84</v>
      </c>
      <c r="K323" s="18">
        <v>149.6</v>
      </c>
      <c r="L323" s="18">
        <v>124.5</v>
      </c>
      <c r="M323" s="18">
        <v>121.4</v>
      </c>
      <c r="N323" s="18">
        <v>127.4</v>
      </c>
      <c r="O323" s="18">
        <v>114.4</v>
      </c>
      <c r="P323" s="18">
        <v>118</v>
      </c>
      <c r="Q323" s="18">
        <v>126.2</v>
      </c>
      <c r="R323" s="18">
        <v>165.5</v>
      </c>
      <c r="S323" s="18">
        <v>78.6</v>
      </c>
      <c r="T323" s="18">
        <v>82.4</v>
      </c>
      <c r="U323" s="121">
        <v>104.87</v>
      </c>
      <c r="V323" s="348">
        <v>129.42</v>
      </c>
      <c r="W323" s="349">
        <v>102.34</v>
      </c>
      <c r="X323" s="349">
        <v>97.3</v>
      </c>
      <c r="Y323" s="18">
        <v>99.1</v>
      </c>
      <c r="Z323" s="18">
        <v>103.4</v>
      </c>
    </row>
    <row r="324" spans="1:26" ht="12.75">
      <c r="A324" s="21" t="s">
        <v>2162</v>
      </c>
      <c r="G324" s="90">
        <v>151.9</v>
      </c>
      <c r="H324" s="90">
        <v>111.44</v>
      </c>
      <c r="I324" s="18">
        <v>99.83</v>
      </c>
      <c r="J324" s="18">
        <v>126.07</v>
      </c>
      <c r="K324" s="18">
        <v>121.9</v>
      </c>
      <c r="L324" s="18">
        <v>107.5</v>
      </c>
      <c r="M324" s="18">
        <v>115.2</v>
      </c>
      <c r="N324" s="18">
        <v>111.2</v>
      </c>
      <c r="O324" s="18">
        <v>157.2</v>
      </c>
      <c r="P324" s="18">
        <v>103.6</v>
      </c>
      <c r="Q324" s="18">
        <v>107.4</v>
      </c>
      <c r="R324" s="18">
        <v>128.8</v>
      </c>
      <c r="S324" s="18">
        <v>120.8</v>
      </c>
      <c r="T324" s="18">
        <v>102.4</v>
      </c>
      <c r="U324" s="121">
        <v>118.93</v>
      </c>
      <c r="V324" s="348">
        <v>135.73</v>
      </c>
      <c r="W324" s="349">
        <v>108.07</v>
      </c>
      <c r="X324" s="349">
        <v>114.2</v>
      </c>
      <c r="Y324" s="18">
        <v>109.1</v>
      </c>
      <c r="Z324" s="18">
        <v>99.3</v>
      </c>
    </row>
    <row r="325" spans="1:26" ht="25.5">
      <c r="A325" s="21" t="s">
        <v>2163</v>
      </c>
      <c r="B325" s="48"/>
      <c r="C325" s="48"/>
      <c r="D325" s="48"/>
      <c r="E325" s="48"/>
      <c r="F325" s="48"/>
      <c r="G325" s="90"/>
      <c r="H325" s="90"/>
      <c r="I325" s="90"/>
      <c r="J325" s="90"/>
      <c r="K325" s="90"/>
      <c r="L325" s="90"/>
      <c r="M325" s="90"/>
      <c r="N325" s="90"/>
      <c r="O325" s="121">
        <v>108.33</v>
      </c>
      <c r="P325" s="121">
        <v>123.09</v>
      </c>
      <c r="Q325" s="121">
        <v>114.27</v>
      </c>
      <c r="R325" s="121">
        <v>146.01</v>
      </c>
      <c r="S325" s="121">
        <v>98.58</v>
      </c>
      <c r="T325" s="121">
        <v>92.3</v>
      </c>
      <c r="U325" s="121">
        <v>100.39</v>
      </c>
      <c r="V325" s="121">
        <v>107.72</v>
      </c>
      <c r="W325" s="349">
        <v>104.23</v>
      </c>
      <c r="X325" s="349">
        <v>100.8</v>
      </c>
      <c r="Y325" s="18">
        <v>103.7</v>
      </c>
      <c r="Z325" s="18">
        <v>97.7</v>
      </c>
    </row>
    <row r="326" spans="1:26" ht="25.5">
      <c r="A326" s="21" t="s">
        <v>2164</v>
      </c>
      <c r="G326" s="90">
        <v>135.8</v>
      </c>
      <c r="H326" s="90">
        <v>107.55</v>
      </c>
      <c r="I326" s="18">
        <v>111.33</v>
      </c>
      <c r="J326" s="18">
        <v>125.39</v>
      </c>
      <c r="K326" s="18">
        <v>133.3</v>
      </c>
      <c r="L326" s="18">
        <v>116.8</v>
      </c>
      <c r="M326" s="18">
        <v>117.7</v>
      </c>
      <c r="N326" s="18">
        <v>119</v>
      </c>
      <c r="O326" s="18">
        <v>115.3</v>
      </c>
      <c r="P326" s="18">
        <v>118.5</v>
      </c>
      <c r="Q326" s="18">
        <v>118</v>
      </c>
      <c r="R326" s="18">
        <v>121.5</v>
      </c>
      <c r="S326" s="18">
        <v>116.7</v>
      </c>
      <c r="T326" s="18">
        <v>93.1</v>
      </c>
      <c r="U326" s="121">
        <v>101.9</v>
      </c>
      <c r="V326" s="348">
        <v>113.22</v>
      </c>
      <c r="W326" s="349">
        <v>105.03</v>
      </c>
      <c r="X326" s="349">
        <v>103.9</v>
      </c>
      <c r="Y326" s="18">
        <v>101.5</v>
      </c>
      <c r="Z326" s="18">
        <v>105.1</v>
      </c>
    </row>
    <row r="327" spans="1:26" ht="39.75" customHeight="1">
      <c r="A327" s="21" t="s">
        <v>2165</v>
      </c>
      <c r="G327" s="90">
        <v>114.6</v>
      </c>
      <c r="H327" s="90">
        <v>107.03</v>
      </c>
      <c r="I327" s="18">
        <v>104.39</v>
      </c>
      <c r="J327" s="18">
        <v>176.17</v>
      </c>
      <c r="K327" s="18">
        <v>146.2</v>
      </c>
      <c r="L327" s="18">
        <v>107</v>
      </c>
      <c r="M327" s="18">
        <v>98.8</v>
      </c>
      <c r="N327" s="18">
        <v>109.2</v>
      </c>
      <c r="O327" s="18">
        <v>102.1</v>
      </c>
      <c r="P327" s="18">
        <v>113.3</v>
      </c>
      <c r="Q327" s="18">
        <v>117.7</v>
      </c>
      <c r="R327" s="18">
        <v>108.5</v>
      </c>
      <c r="S327" s="18">
        <v>124.1</v>
      </c>
      <c r="T327" s="18">
        <v>104</v>
      </c>
      <c r="U327" s="121">
        <v>102.8</v>
      </c>
      <c r="V327" s="348">
        <v>101.05</v>
      </c>
      <c r="W327" s="349">
        <v>104.89</v>
      </c>
      <c r="X327" s="349">
        <v>95.4</v>
      </c>
      <c r="Y327" s="18">
        <v>103.1</v>
      </c>
      <c r="Z327" s="18">
        <v>105.2</v>
      </c>
    </row>
    <row r="328" spans="1:26" ht="25.5">
      <c r="A328" s="17" t="s">
        <v>2166</v>
      </c>
      <c r="U328" s="10"/>
      <c r="W328" s="48"/>
      <c r="X328" s="48"/>
      <c r="Y328" s="18"/>
      <c r="Z328" s="18"/>
    </row>
    <row r="329" spans="1:26" ht="12.75">
      <c r="A329" s="21" t="s">
        <v>1049</v>
      </c>
      <c r="G329" s="90">
        <v>107.21</v>
      </c>
      <c r="H329" s="90">
        <v>105.09</v>
      </c>
      <c r="I329" s="18">
        <v>87.87</v>
      </c>
      <c r="J329" s="18">
        <v>191.81</v>
      </c>
      <c r="K329" s="18">
        <v>129.5</v>
      </c>
      <c r="L329" s="18">
        <v>93</v>
      </c>
      <c r="M329" s="18">
        <v>142.9</v>
      </c>
      <c r="N329" s="18">
        <v>131.5</v>
      </c>
      <c r="O329" s="18">
        <v>204.9</v>
      </c>
      <c r="P329" s="18">
        <v>74.1</v>
      </c>
      <c r="Q329" s="18">
        <v>115.9</v>
      </c>
      <c r="R329" s="18">
        <v>126.6</v>
      </c>
      <c r="S329" s="18">
        <v>79.3</v>
      </c>
      <c r="T329" s="18">
        <v>112.9</v>
      </c>
      <c r="U329" s="121">
        <v>166.68</v>
      </c>
      <c r="V329" s="348">
        <v>102.73</v>
      </c>
      <c r="W329" s="349">
        <v>87.65</v>
      </c>
      <c r="X329" s="349">
        <v>106.7</v>
      </c>
      <c r="Y329" s="18">
        <v>127.7</v>
      </c>
      <c r="Z329" s="18">
        <v>75.7</v>
      </c>
    </row>
    <row r="330" spans="1:26" ht="28.5">
      <c r="A330" s="49" t="s">
        <v>2167</v>
      </c>
      <c r="B330" s="48"/>
      <c r="C330" s="48"/>
      <c r="D330" s="48"/>
      <c r="E330" s="48"/>
      <c r="F330" s="48"/>
      <c r="G330" s="90">
        <v>118.58</v>
      </c>
      <c r="H330" s="90">
        <v>98.56</v>
      </c>
      <c r="I330" s="18">
        <v>110.22</v>
      </c>
      <c r="J330" s="18">
        <v>233.48</v>
      </c>
      <c r="K330" s="18">
        <v>120.7</v>
      </c>
      <c r="L330" s="18">
        <v>102.2</v>
      </c>
      <c r="M330" s="18">
        <v>124.2</v>
      </c>
      <c r="N330" s="18">
        <v>127.2</v>
      </c>
      <c r="O330" s="18">
        <v>162.5</v>
      </c>
      <c r="P330" s="18">
        <v>100.8</v>
      </c>
      <c r="Q330" s="18">
        <v>115.5</v>
      </c>
      <c r="R330" s="18">
        <v>99.3</v>
      </c>
      <c r="S330" s="18">
        <v>113.6</v>
      </c>
      <c r="T330" s="18">
        <v>91.6</v>
      </c>
      <c r="U330" s="10">
        <v>117.5</v>
      </c>
      <c r="V330" s="121">
        <v>106.41</v>
      </c>
      <c r="W330" s="349">
        <v>88.72</v>
      </c>
      <c r="X330" s="349">
        <v>102.4</v>
      </c>
      <c r="Y330" s="18">
        <v>113</v>
      </c>
      <c r="Z330" s="18">
        <v>110.7</v>
      </c>
    </row>
    <row r="331" spans="1:26" ht="28.5">
      <c r="A331" s="21" t="s">
        <v>2168</v>
      </c>
      <c r="G331" s="90">
        <v>115.82</v>
      </c>
      <c r="H331" s="90">
        <v>98.53</v>
      </c>
      <c r="I331" s="18">
        <v>100.86</v>
      </c>
      <c r="J331" s="18">
        <v>183.53</v>
      </c>
      <c r="K331" s="18">
        <v>133.9</v>
      </c>
      <c r="L331" s="18">
        <v>109</v>
      </c>
      <c r="M331" s="18">
        <v>116.3</v>
      </c>
      <c r="N331" s="18">
        <v>119.1</v>
      </c>
      <c r="O331" s="18">
        <v>160.5</v>
      </c>
      <c r="P331" s="18">
        <v>95.3</v>
      </c>
      <c r="Q331" s="18">
        <v>113.8</v>
      </c>
      <c r="R331" s="18">
        <v>108.6</v>
      </c>
      <c r="S331" s="18">
        <v>96.6</v>
      </c>
      <c r="T331" s="18">
        <v>103.1</v>
      </c>
      <c r="U331" s="121">
        <v>132.43</v>
      </c>
      <c r="V331" s="348">
        <v>106.64</v>
      </c>
      <c r="W331" s="349">
        <v>92.89</v>
      </c>
      <c r="X331" s="349">
        <v>94.4</v>
      </c>
      <c r="Y331" s="18">
        <v>115.8</v>
      </c>
      <c r="Z331" s="18">
        <v>95.4</v>
      </c>
    </row>
    <row r="332" spans="1:26" ht="12.75">
      <c r="A332" s="21" t="s">
        <v>1051</v>
      </c>
      <c r="G332" s="90">
        <v>121.93</v>
      </c>
      <c r="H332" s="90">
        <v>104.1</v>
      </c>
      <c r="I332" s="18">
        <v>104.31</v>
      </c>
      <c r="J332" s="18">
        <v>196.81</v>
      </c>
      <c r="K332" s="18">
        <v>125.3</v>
      </c>
      <c r="L332" s="18">
        <v>105.9</v>
      </c>
      <c r="M332" s="18">
        <v>126.7</v>
      </c>
      <c r="N332" s="18">
        <v>128.1</v>
      </c>
      <c r="O332" s="18">
        <v>152.4</v>
      </c>
      <c r="P332" s="18">
        <v>106.9</v>
      </c>
      <c r="Q332" s="18">
        <v>117.8</v>
      </c>
      <c r="R332" s="18">
        <v>108.1</v>
      </c>
      <c r="S332" s="18">
        <v>125.3</v>
      </c>
      <c r="T332" s="18">
        <v>89.7</v>
      </c>
      <c r="U332" s="90">
        <v>110.2</v>
      </c>
      <c r="V332" s="348">
        <v>108.84</v>
      </c>
      <c r="W332" s="349">
        <v>97.27</v>
      </c>
      <c r="X332" s="349">
        <v>97.8</v>
      </c>
      <c r="Y332" s="18">
        <v>103.2</v>
      </c>
      <c r="Z332" s="18">
        <v>117.4</v>
      </c>
    </row>
    <row r="333" spans="1:26" ht="12.75">
      <c r="A333" s="21" t="s">
        <v>2169</v>
      </c>
      <c r="G333" s="90">
        <v>102.48</v>
      </c>
      <c r="H333" s="90">
        <v>104.72</v>
      </c>
      <c r="I333" s="18">
        <v>199.44</v>
      </c>
      <c r="J333" s="18">
        <v>167.11</v>
      </c>
      <c r="K333" s="18">
        <v>108.7</v>
      </c>
      <c r="L333" s="18">
        <v>91.7</v>
      </c>
      <c r="M333" s="18">
        <v>110.4</v>
      </c>
      <c r="N333" s="18">
        <v>100.5</v>
      </c>
      <c r="O333" s="18">
        <v>114.9</v>
      </c>
      <c r="P333" s="18">
        <v>113.9</v>
      </c>
      <c r="Q333" s="18">
        <v>128.8</v>
      </c>
      <c r="R333" s="18">
        <v>83.7</v>
      </c>
      <c r="S333" s="18">
        <v>94.8</v>
      </c>
      <c r="T333" s="18">
        <v>100.1</v>
      </c>
      <c r="U333" s="121">
        <v>132.51</v>
      </c>
      <c r="V333" s="348">
        <v>95.94</v>
      </c>
      <c r="W333" s="349">
        <v>95.4</v>
      </c>
      <c r="X333" s="349">
        <v>93.7</v>
      </c>
      <c r="Y333" s="18">
        <v>160.8</v>
      </c>
      <c r="Z333" s="18">
        <v>115.2</v>
      </c>
    </row>
    <row r="334" spans="1:26" ht="12.75">
      <c r="A334" s="21" t="s">
        <v>2170</v>
      </c>
      <c r="G334" s="90">
        <v>109.71</v>
      </c>
      <c r="H334" s="90">
        <v>107.44</v>
      </c>
      <c r="I334" s="18">
        <v>173.4</v>
      </c>
      <c r="J334" s="18">
        <v>151.03</v>
      </c>
      <c r="K334" s="18">
        <v>127.7</v>
      </c>
      <c r="L334" s="18">
        <v>102.9</v>
      </c>
      <c r="M334" s="18">
        <v>103.3</v>
      </c>
      <c r="N334" s="18">
        <v>118.2</v>
      </c>
      <c r="O334" s="18">
        <v>100.9</v>
      </c>
      <c r="P334" s="18">
        <v>115.3</v>
      </c>
      <c r="Q334" s="18">
        <v>122.7</v>
      </c>
      <c r="R334" s="18">
        <v>103.3</v>
      </c>
      <c r="S334" s="18">
        <v>107</v>
      </c>
      <c r="T334" s="18">
        <v>89.3</v>
      </c>
      <c r="U334" s="10">
        <v>115.5</v>
      </c>
      <c r="V334" s="348">
        <v>105.71</v>
      </c>
      <c r="W334" s="349">
        <v>97.92</v>
      </c>
      <c r="X334" s="349">
        <v>102.9</v>
      </c>
      <c r="Y334" s="18">
        <v>119.3</v>
      </c>
      <c r="Z334" s="18">
        <v>128.7</v>
      </c>
    </row>
    <row r="335" spans="1:26" ht="12.75">
      <c r="A335" s="21" t="s">
        <v>2171</v>
      </c>
      <c r="B335" s="48"/>
      <c r="C335" s="48"/>
      <c r="D335" s="48"/>
      <c r="E335" s="48"/>
      <c r="F335" s="48"/>
      <c r="G335" s="90">
        <v>149.19</v>
      </c>
      <c r="H335" s="90">
        <v>114.69</v>
      </c>
      <c r="I335" s="18">
        <v>122.57</v>
      </c>
      <c r="J335" s="18">
        <v>235.71</v>
      </c>
      <c r="K335" s="18">
        <v>108.2</v>
      </c>
      <c r="L335" s="18">
        <v>90.7</v>
      </c>
      <c r="M335" s="18">
        <v>107</v>
      </c>
      <c r="N335" s="18">
        <v>90.3</v>
      </c>
      <c r="O335" s="18">
        <v>159.2</v>
      </c>
      <c r="P335" s="18">
        <v>113.6</v>
      </c>
      <c r="Q335" s="18">
        <v>106.3</v>
      </c>
      <c r="R335" s="18">
        <v>226</v>
      </c>
      <c r="S335" s="18">
        <v>56.4</v>
      </c>
      <c r="T335" s="18">
        <v>167.9</v>
      </c>
      <c r="U335" s="121">
        <v>112.98</v>
      </c>
      <c r="V335" s="121">
        <v>90.91</v>
      </c>
      <c r="W335" s="349">
        <v>102.45</v>
      </c>
      <c r="X335" s="349">
        <v>104.2</v>
      </c>
      <c r="Y335" s="18">
        <v>137</v>
      </c>
      <c r="Z335" s="18">
        <v>118.7</v>
      </c>
    </row>
    <row r="336" spans="1:26" ht="12.75">
      <c r="A336" s="21" t="s">
        <v>2172</v>
      </c>
      <c r="G336" s="90">
        <v>124.63</v>
      </c>
      <c r="H336" s="90">
        <v>116.98</v>
      </c>
      <c r="I336" s="18">
        <v>272.17</v>
      </c>
      <c r="J336" s="18">
        <v>164.21</v>
      </c>
      <c r="K336" s="18">
        <v>91.8</v>
      </c>
      <c r="L336" s="353">
        <v>77.9</v>
      </c>
      <c r="M336" s="18">
        <v>113.4</v>
      </c>
      <c r="N336" s="18">
        <v>110.5</v>
      </c>
      <c r="O336" s="18">
        <v>116.6</v>
      </c>
      <c r="P336" s="18">
        <v>168.5</v>
      </c>
      <c r="Q336" s="18">
        <v>220.1</v>
      </c>
      <c r="R336" s="18">
        <v>52.4</v>
      </c>
      <c r="S336" s="18">
        <v>52.2</v>
      </c>
      <c r="T336" s="18">
        <v>225.4</v>
      </c>
      <c r="U336" s="121">
        <v>103.5</v>
      </c>
      <c r="V336" s="348">
        <v>85.4</v>
      </c>
      <c r="W336" s="349">
        <v>103.55</v>
      </c>
      <c r="X336" s="349">
        <v>97.4</v>
      </c>
      <c r="Y336" s="18">
        <v>189.5</v>
      </c>
      <c r="Z336" s="18">
        <v>94</v>
      </c>
    </row>
    <row r="337" spans="1:26" ht="12.75">
      <c r="A337" s="75" t="s">
        <v>2173</v>
      </c>
      <c r="G337" s="90">
        <v>111.88</v>
      </c>
      <c r="H337" s="90">
        <v>98.46</v>
      </c>
      <c r="I337" s="18">
        <v>196.03</v>
      </c>
      <c r="J337" s="18">
        <v>185.79</v>
      </c>
      <c r="K337" s="18">
        <v>103.5</v>
      </c>
      <c r="L337" s="18">
        <v>89.3</v>
      </c>
      <c r="M337" s="18">
        <v>117.5</v>
      </c>
      <c r="N337" s="18">
        <v>128.8</v>
      </c>
      <c r="O337" s="18">
        <v>137.6</v>
      </c>
      <c r="P337" s="18">
        <v>142.6</v>
      </c>
      <c r="Q337" s="18">
        <v>164.6</v>
      </c>
      <c r="R337" s="18">
        <v>91.4</v>
      </c>
      <c r="S337" s="18">
        <v>61</v>
      </c>
      <c r="T337" s="18">
        <v>185.2</v>
      </c>
      <c r="U337" s="121">
        <v>132.18</v>
      </c>
      <c r="V337" s="348">
        <v>91.02</v>
      </c>
      <c r="W337" s="349">
        <v>103.72</v>
      </c>
      <c r="X337" s="349">
        <v>96.9</v>
      </c>
      <c r="Y337" s="18">
        <v>133</v>
      </c>
      <c r="Z337" s="18">
        <v>104</v>
      </c>
    </row>
    <row r="338" spans="1:26" ht="14.25" customHeight="1">
      <c r="A338" s="17" t="s">
        <v>1205</v>
      </c>
      <c r="R338" s="18"/>
      <c r="U338" s="41"/>
      <c r="W338" s="352"/>
      <c r="X338" s="48"/>
      <c r="Z338" s="18"/>
    </row>
    <row r="339" spans="1:26" ht="25.5">
      <c r="A339" s="21" t="s">
        <v>2174</v>
      </c>
      <c r="G339" s="90">
        <v>132.99</v>
      </c>
      <c r="H339" s="90">
        <v>110</v>
      </c>
      <c r="I339" s="18">
        <v>118.75</v>
      </c>
      <c r="J339" s="18">
        <v>163.45</v>
      </c>
      <c r="K339" s="18">
        <v>150.9</v>
      </c>
      <c r="L339" s="18">
        <v>126.1</v>
      </c>
      <c r="M339" s="18">
        <v>101.6</v>
      </c>
      <c r="N339" s="18">
        <v>115.2</v>
      </c>
      <c r="O339" s="18">
        <v>114.3</v>
      </c>
      <c r="P339" s="18">
        <v>110.1</v>
      </c>
      <c r="Q339" s="18">
        <v>112.6</v>
      </c>
      <c r="R339" s="18">
        <v>105</v>
      </c>
      <c r="S339" s="18">
        <v>117</v>
      </c>
      <c r="T339" s="18">
        <v>100</v>
      </c>
      <c r="U339" s="121">
        <v>112.33</v>
      </c>
      <c r="V339" s="348">
        <v>105.25</v>
      </c>
      <c r="W339" s="349">
        <v>106</v>
      </c>
      <c r="X339" s="349">
        <v>102.6</v>
      </c>
      <c r="Y339" s="18">
        <v>100</v>
      </c>
      <c r="Z339" s="18">
        <v>110.3</v>
      </c>
    </row>
    <row r="340" spans="1:26" ht="12.75">
      <c r="A340" s="21" t="s">
        <v>2175</v>
      </c>
      <c r="B340" s="48"/>
      <c r="C340" s="48"/>
      <c r="D340" s="48"/>
      <c r="E340" s="48"/>
      <c r="F340" s="48"/>
      <c r="G340" s="121">
        <v>180.2</v>
      </c>
      <c r="H340" s="121">
        <v>115.77</v>
      </c>
      <c r="I340" s="121">
        <v>147.13</v>
      </c>
      <c r="J340" s="121">
        <v>137.51</v>
      </c>
      <c r="K340" s="121">
        <v>132.08</v>
      </c>
      <c r="L340" s="121">
        <v>117.41</v>
      </c>
      <c r="M340" s="121">
        <v>144.01</v>
      </c>
      <c r="N340" s="121">
        <v>118.8</v>
      </c>
      <c r="O340" s="121">
        <v>124.94</v>
      </c>
      <c r="P340" s="121">
        <v>133.1</v>
      </c>
      <c r="Q340" s="121">
        <v>105</v>
      </c>
      <c r="R340" s="121">
        <v>116.99</v>
      </c>
      <c r="S340" s="121">
        <v>126.6</v>
      </c>
      <c r="T340" s="121">
        <v>115</v>
      </c>
      <c r="U340" s="121">
        <v>115</v>
      </c>
      <c r="V340" s="121">
        <v>119.76</v>
      </c>
      <c r="W340" s="349">
        <v>110</v>
      </c>
      <c r="X340" s="349">
        <v>100</v>
      </c>
      <c r="Y340" s="18">
        <v>102.1</v>
      </c>
      <c r="Z340" s="18">
        <v>102.1</v>
      </c>
    </row>
    <row r="341" spans="1:26" ht="28.5">
      <c r="A341" s="21" t="s">
        <v>2176</v>
      </c>
      <c r="G341" s="90">
        <v>156.71</v>
      </c>
      <c r="H341" s="90">
        <v>112.92</v>
      </c>
      <c r="I341" s="18">
        <v>151.67</v>
      </c>
      <c r="J341" s="18">
        <v>116.49</v>
      </c>
      <c r="K341" s="18">
        <v>131.6</v>
      </c>
      <c r="L341" s="18">
        <v>118.9</v>
      </c>
      <c r="M341" s="18">
        <v>107.5</v>
      </c>
      <c r="N341" s="18">
        <v>106.1</v>
      </c>
      <c r="O341" s="18">
        <v>116.8</v>
      </c>
      <c r="P341" s="18">
        <v>105.9</v>
      </c>
      <c r="Q341" s="18">
        <v>109.9</v>
      </c>
      <c r="R341" s="18">
        <v>105.5</v>
      </c>
      <c r="S341" s="18">
        <v>110.9</v>
      </c>
      <c r="T341" s="18">
        <v>101.2</v>
      </c>
      <c r="U341" s="10">
        <v>102.2</v>
      </c>
      <c r="V341" s="348">
        <v>104.11</v>
      </c>
      <c r="W341" s="349">
        <v>104.94</v>
      </c>
      <c r="X341" s="349">
        <v>102.3</v>
      </c>
      <c r="Y341" s="18">
        <v>114.9</v>
      </c>
      <c r="Z341" s="18">
        <v>120.4</v>
      </c>
    </row>
    <row r="342" spans="1:26" ht="25.5">
      <c r="A342" s="21" t="s">
        <v>2177</v>
      </c>
      <c r="G342" s="90">
        <v>132.32</v>
      </c>
      <c r="H342" s="90">
        <v>107.43</v>
      </c>
      <c r="I342" s="18">
        <v>104.41</v>
      </c>
      <c r="J342" s="18">
        <v>113.9</v>
      </c>
      <c r="K342" s="18">
        <v>159.7</v>
      </c>
      <c r="L342" s="18">
        <v>127.4</v>
      </c>
      <c r="M342" s="18">
        <v>110.1</v>
      </c>
      <c r="N342" s="18">
        <v>106.8</v>
      </c>
      <c r="O342" s="18">
        <v>119</v>
      </c>
      <c r="P342" s="18">
        <v>125.5</v>
      </c>
      <c r="Q342" s="18">
        <v>118.3</v>
      </c>
      <c r="R342" s="18">
        <v>118.3</v>
      </c>
      <c r="S342" s="18">
        <v>143.8</v>
      </c>
      <c r="T342" s="18">
        <v>98.2</v>
      </c>
      <c r="U342" s="121">
        <v>101.38</v>
      </c>
      <c r="V342" s="348">
        <v>100.29</v>
      </c>
      <c r="W342" s="349">
        <v>101.54</v>
      </c>
      <c r="X342" s="349">
        <v>105.4</v>
      </c>
      <c r="Y342" s="18">
        <v>102.8</v>
      </c>
      <c r="Z342" s="18">
        <v>118.8</v>
      </c>
    </row>
    <row r="343" spans="1:26" ht="12.75">
      <c r="A343" s="21" t="s">
        <v>2178</v>
      </c>
      <c r="G343" s="90">
        <v>153.19</v>
      </c>
      <c r="H343" s="90">
        <v>128.74</v>
      </c>
      <c r="I343" s="18">
        <v>106.12</v>
      </c>
      <c r="J343" s="18">
        <v>163.27</v>
      </c>
      <c r="K343" s="18">
        <v>115.5</v>
      </c>
      <c r="L343" s="18">
        <v>105.5</v>
      </c>
      <c r="M343" s="18">
        <v>118.1</v>
      </c>
      <c r="N343" s="18">
        <v>107.1</v>
      </c>
      <c r="O343" s="18">
        <v>111</v>
      </c>
      <c r="P343" s="18">
        <v>118.9</v>
      </c>
      <c r="Q343" s="18">
        <v>124.6</v>
      </c>
      <c r="R343" s="18">
        <v>116.9</v>
      </c>
      <c r="S343" s="18">
        <v>118.1</v>
      </c>
      <c r="T343" s="18">
        <v>106.4</v>
      </c>
      <c r="U343" s="121">
        <v>103.19</v>
      </c>
      <c r="V343" s="348">
        <v>93.5</v>
      </c>
      <c r="W343" s="349">
        <v>98.35</v>
      </c>
      <c r="X343" s="349">
        <v>86.2</v>
      </c>
      <c r="Y343" s="18">
        <v>107.8</v>
      </c>
      <c r="Z343" s="18">
        <v>128.6</v>
      </c>
    </row>
    <row r="344" spans="1:26" ht="12.75">
      <c r="A344" s="21" t="s">
        <v>2179</v>
      </c>
      <c r="B344" s="48"/>
      <c r="C344" s="48"/>
      <c r="D344" s="48"/>
      <c r="E344" s="48"/>
      <c r="F344" s="48"/>
      <c r="G344" s="121">
        <v>144.07</v>
      </c>
      <c r="H344" s="121">
        <v>113.01</v>
      </c>
      <c r="I344" s="121">
        <v>100.12</v>
      </c>
      <c r="J344" s="121">
        <v>134.09</v>
      </c>
      <c r="K344" s="121">
        <v>173.98</v>
      </c>
      <c r="L344" s="121">
        <v>123.31</v>
      </c>
      <c r="M344" s="121">
        <v>105.1</v>
      </c>
      <c r="N344" s="121">
        <v>116.5</v>
      </c>
      <c r="O344" s="121">
        <v>116.79</v>
      </c>
      <c r="P344" s="121">
        <v>105.56</v>
      </c>
      <c r="Q344" s="121">
        <v>109.16</v>
      </c>
      <c r="R344" s="121">
        <v>113.33</v>
      </c>
      <c r="S344" s="121">
        <v>123.18</v>
      </c>
      <c r="T344" s="121">
        <v>93.75</v>
      </c>
      <c r="U344" s="121">
        <v>106.86</v>
      </c>
      <c r="V344" s="121">
        <v>102.72</v>
      </c>
      <c r="W344" s="349">
        <v>104.9</v>
      </c>
      <c r="X344" s="349">
        <v>100</v>
      </c>
      <c r="Y344" s="18">
        <v>105</v>
      </c>
      <c r="Z344" s="18">
        <v>120.4</v>
      </c>
    </row>
    <row r="345" spans="1:26" ht="25.5">
      <c r="A345" s="21" t="s">
        <v>2180</v>
      </c>
      <c r="G345" s="90">
        <v>130.18</v>
      </c>
      <c r="H345" s="90">
        <v>102.09</v>
      </c>
      <c r="I345" s="18">
        <v>143.4</v>
      </c>
      <c r="J345" s="18">
        <v>138.29</v>
      </c>
      <c r="K345" s="18">
        <v>137.5</v>
      </c>
      <c r="L345" s="18">
        <v>116.3</v>
      </c>
      <c r="M345" s="18">
        <v>105.4</v>
      </c>
      <c r="N345" s="18">
        <v>117.6</v>
      </c>
      <c r="O345" s="18">
        <v>121.3</v>
      </c>
      <c r="P345" s="18">
        <v>110</v>
      </c>
      <c r="Q345" s="18">
        <v>123.2</v>
      </c>
      <c r="R345" s="18">
        <v>130</v>
      </c>
      <c r="S345" s="18">
        <v>108.8</v>
      </c>
      <c r="T345" s="18">
        <v>99.4</v>
      </c>
      <c r="U345" s="121">
        <v>112.62</v>
      </c>
      <c r="V345" s="348">
        <v>111.18</v>
      </c>
      <c r="W345" s="349">
        <v>99.66</v>
      </c>
      <c r="X345" s="349">
        <v>99.8</v>
      </c>
      <c r="Y345" s="18">
        <v>98.6</v>
      </c>
      <c r="Z345" s="18">
        <v>115</v>
      </c>
    </row>
    <row r="346" spans="1:26" ht="15.75">
      <c r="A346" s="21" t="s">
        <v>2181</v>
      </c>
      <c r="G346" s="90">
        <v>159.63</v>
      </c>
      <c r="H346" s="90">
        <v>104.87</v>
      </c>
      <c r="I346" s="18">
        <v>137.48</v>
      </c>
      <c r="J346" s="18">
        <v>127.88</v>
      </c>
      <c r="K346" s="18">
        <v>131.2</v>
      </c>
      <c r="L346" s="18">
        <v>133.2</v>
      </c>
      <c r="M346" s="18">
        <v>102.7</v>
      </c>
      <c r="N346" s="18">
        <v>115.2</v>
      </c>
      <c r="O346" s="18">
        <v>139.7</v>
      </c>
      <c r="P346" s="18">
        <v>108.9</v>
      </c>
      <c r="Q346" s="18">
        <v>101.7</v>
      </c>
      <c r="R346" s="18">
        <v>114.6</v>
      </c>
      <c r="S346" s="18">
        <v>124.2</v>
      </c>
      <c r="T346" s="18">
        <v>104.4</v>
      </c>
      <c r="U346" s="121">
        <v>101.99</v>
      </c>
      <c r="V346" s="348">
        <v>108.77</v>
      </c>
      <c r="W346" s="349">
        <v>102.35</v>
      </c>
      <c r="X346" s="349">
        <v>101.9</v>
      </c>
      <c r="Y346" s="18">
        <v>109.8</v>
      </c>
      <c r="Z346" s="18">
        <v>112.1</v>
      </c>
    </row>
    <row r="347" spans="1:26" ht="15.75" customHeight="1">
      <c r="A347" s="75" t="s">
        <v>2182</v>
      </c>
      <c r="B347" s="48"/>
      <c r="C347" s="48"/>
      <c r="D347" s="48"/>
      <c r="E347" s="48"/>
      <c r="F347" s="48"/>
      <c r="G347" s="121">
        <v>149.6</v>
      </c>
      <c r="H347" s="121">
        <v>115.69</v>
      </c>
      <c r="I347" s="121">
        <v>110.05</v>
      </c>
      <c r="J347" s="121">
        <v>158.15</v>
      </c>
      <c r="K347" s="121">
        <v>123.3</v>
      </c>
      <c r="L347" s="121">
        <v>122.06</v>
      </c>
      <c r="M347" s="121">
        <v>102.84</v>
      </c>
      <c r="N347" s="121">
        <v>106.34</v>
      </c>
      <c r="O347" s="121">
        <v>118.91</v>
      </c>
      <c r="P347" s="121">
        <v>109.49</v>
      </c>
      <c r="Q347" s="121">
        <v>103.71</v>
      </c>
      <c r="R347" s="121">
        <v>115.01</v>
      </c>
      <c r="S347" s="121">
        <v>126.88</v>
      </c>
      <c r="T347" s="121">
        <v>101</v>
      </c>
      <c r="U347" s="121">
        <v>104.6</v>
      </c>
      <c r="V347" s="121">
        <v>107.68</v>
      </c>
      <c r="W347" s="349">
        <v>104.44</v>
      </c>
      <c r="X347" s="349">
        <v>102.8</v>
      </c>
      <c r="Y347" s="18">
        <v>107.3</v>
      </c>
      <c r="Z347" s="18">
        <v>125.7</v>
      </c>
    </row>
    <row r="348" spans="1:26" ht="12.75">
      <c r="A348" s="21" t="s">
        <v>2183</v>
      </c>
      <c r="B348" s="48"/>
      <c r="C348" s="48"/>
      <c r="D348" s="48"/>
      <c r="E348" s="48"/>
      <c r="F348" s="48"/>
      <c r="G348" s="90">
        <v>146.49</v>
      </c>
      <c r="H348" s="90">
        <v>110.04</v>
      </c>
      <c r="I348" s="18">
        <v>102.21</v>
      </c>
      <c r="J348" s="18">
        <v>215.68</v>
      </c>
      <c r="K348" s="18">
        <v>115.3</v>
      </c>
      <c r="L348" s="18">
        <v>104.6</v>
      </c>
      <c r="M348" s="18">
        <v>126.2</v>
      </c>
      <c r="N348" s="18">
        <v>91.6</v>
      </c>
      <c r="O348" s="18">
        <v>130.8</v>
      </c>
      <c r="P348" s="18">
        <v>108.9</v>
      </c>
      <c r="Q348" s="18">
        <v>107.7</v>
      </c>
      <c r="R348" s="18">
        <v>115.9</v>
      </c>
      <c r="S348" s="18">
        <v>122.7</v>
      </c>
      <c r="T348" s="18">
        <v>100.5</v>
      </c>
      <c r="U348" s="121">
        <v>93.47</v>
      </c>
      <c r="V348" s="121">
        <v>109.32</v>
      </c>
      <c r="W348" s="349">
        <v>102.52</v>
      </c>
      <c r="X348" s="349">
        <v>99.6</v>
      </c>
      <c r="Y348" s="18">
        <v>112.1</v>
      </c>
      <c r="Z348" s="18">
        <v>107.5</v>
      </c>
    </row>
    <row r="349" spans="1:26" ht="12.75">
      <c r="A349" s="21" t="s">
        <v>1054</v>
      </c>
      <c r="B349" s="48"/>
      <c r="C349" s="48"/>
      <c r="D349" s="48"/>
      <c r="E349" s="48"/>
      <c r="F349" s="48"/>
      <c r="G349" s="90">
        <v>139.51</v>
      </c>
      <c r="H349" s="90">
        <v>111.24</v>
      </c>
      <c r="I349" s="18">
        <v>111.14</v>
      </c>
      <c r="J349" s="18">
        <v>146.92</v>
      </c>
      <c r="K349" s="18">
        <v>153.2</v>
      </c>
      <c r="L349" s="18">
        <v>129.3</v>
      </c>
      <c r="M349" s="18">
        <v>116.8</v>
      </c>
      <c r="N349" s="18">
        <v>107.1</v>
      </c>
      <c r="O349" s="18">
        <v>118.8</v>
      </c>
      <c r="P349" s="18">
        <v>113.4</v>
      </c>
      <c r="Q349" s="18">
        <v>110.2</v>
      </c>
      <c r="R349" s="18">
        <v>114.9</v>
      </c>
      <c r="S349" s="18">
        <v>118.7</v>
      </c>
      <c r="T349" s="18">
        <v>102.4</v>
      </c>
      <c r="U349" s="121">
        <v>104.69</v>
      </c>
      <c r="V349" s="121">
        <v>101.13</v>
      </c>
      <c r="W349" s="349">
        <v>109.85</v>
      </c>
      <c r="X349" s="349">
        <v>106.3</v>
      </c>
      <c r="Y349" s="18">
        <v>104.7</v>
      </c>
      <c r="Z349" s="18">
        <v>116.1</v>
      </c>
    </row>
    <row r="350" spans="1:26" ht="12.75">
      <c r="A350" s="21" t="s">
        <v>2184</v>
      </c>
      <c r="B350" s="48"/>
      <c r="C350" s="48"/>
      <c r="D350" s="48"/>
      <c r="E350" s="48"/>
      <c r="F350" s="48"/>
      <c r="G350" s="121">
        <v>117.83</v>
      </c>
      <c r="H350" s="121">
        <v>128.5</v>
      </c>
      <c r="I350" s="121">
        <v>120.6</v>
      </c>
      <c r="J350" s="121">
        <v>151.33</v>
      </c>
      <c r="K350" s="121">
        <v>122.09</v>
      </c>
      <c r="L350" s="121">
        <v>154.21</v>
      </c>
      <c r="M350" s="121">
        <v>113.84</v>
      </c>
      <c r="N350" s="121">
        <v>111.96</v>
      </c>
      <c r="O350" s="121">
        <v>112.57</v>
      </c>
      <c r="P350" s="121">
        <v>111.29</v>
      </c>
      <c r="Q350" s="121">
        <v>107.8</v>
      </c>
      <c r="R350" s="121">
        <v>119.48</v>
      </c>
      <c r="S350" s="121">
        <v>129.73</v>
      </c>
      <c r="T350" s="121">
        <v>99.55</v>
      </c>
      <c r="U350" s="121">
        <v>100.69</v>
      </c>
      <c r="V350" s="121">
        <v>109.87</v>
      </c>
      <c r="W350" s="349">
        <v>104.22</v>
      </c>
      <c r="X350" s="349">
        <v>101.7</v>
      </c>
      <c r="Y350" s="18">
        <v>107.7</v>
      </c>
      <c r="Z350" s="18">
        <v>108.8</v>
      </c>
    </row>
    <row r="351" spans="1:26" ht="12.75">
      <c r="A351" s="21" t="s">
        <v>2185</v>
      </c>
      <c r="B351" s="48"/>
      <c r="C351" s="48"/>
      <c r="D351" s="48"/>
      <c r="E351" s="48"/>
      <c r="F351" s="48"/>
      <c r="G351" s="90">
        <v>119.35</v>
      </c>
      <c r="H351" s="90">
        <v>107.84</v>
      </c>
      <c r="I351" s="18">
        <v>112.62</v>
      </c>
      <c r="J351" s="18">
        <v>164.59</v>
      </c>
      <c r="K351" s="18">
        <v>167.9</v>
      </c>
      <c r="L351" s="18">
        <v>121.1</v>
      </c>
      <c r="M351" s="18">
        <v>107.9</v>
      </c>
      <c r="N351" s="18">
        <v>103.3</v>
      </c>
      <c r="O351" s="18">
        <v>113.5</v>
      </c>
      <c r="P351" s="18">
        <v>110.2</v>
      </c>
      <c r="Q351" s="18">
        <v>107.5</v>
      </c>
      <c r="R351" s="18">
        <v>105.7</v>
      </c>
      <c r="S351" s="18">
        <v>112.1</v>
      </c>
      <c r="T351" s="18">
        <v>104.8</v>
      </c>
      <c r="U351" s="121">
        <v>103.22</v>
      </c>
      <c r="V351" s="121">
        <v>103.32</v>
      </c>
      <c r="W351" s="349">
        <v>101.86</v>
      </c>
      <c r="X351" s="349">
        <v>106</v>
      </c>
      <c r="Y351" s="18">
        <v>100</v>
      </c>
      <c r="Z351" s="18">
        <v>106.4</v>
      </c>
    </row>
    <row r="352" spans="1:26" ht="25.5">
      <c r="A352" s="21" t="s">
        <v>2186</v>
      </c>
      <c r="B352" s="48"/>
      <c r="C352" s="48"/>
      <c r="D352" s="48"/>
      <c r="E352" s="48"/>
      <c r="F352" s="48"/>
      <c r="G352" s="90">
        <v>136.4</v>
      </c>
      <c r="H352" s="90">
        <v>111.84</v>
      </c>
      <c r="I352" s="18">
        <v>120.05</v>
      </c>
      <c r="J352" s="18">
        <v>183.76</v>
      </c>
      <c r="K352" s="18">
        <v>121.3</v>
      </c>
      <c r="L352" s="18">
        <v>106.9</v>
      </c>
      <c r="M352" s="18">
        <v>121.3</v>
      </c>
      <c r="N352" s="18">
        <v>106.9</v>
      </c>
      <c r="O352" s="18">
        <v>113.2</v>
      </c>
      <c r="P352" s="18">
        <v>107.7</v>
      </c>
      <c r="Q352" s="18">
        <v>104.4</v>
      </c>
      <c r="R352" s="18">
        <v>109.1</v>
      </c>
      <c r="S352" s="18">
        <v>116.9</v>
      </c>
      <c r="T352" s="18">
        <v>108.3</v>
      </c>
      <c r="U352" s="121">
        <v>104.59</v>
      </c>
      <c r="V352" s="121">
        <v>95.63</v>
      </c>
      <c r="W352" s="349">
        <v>104.9</v>
      </c>
      <c r="X352" s="349">
        <v>98.7</v>
      </c>
      <c r="Y352" s="18">
        <v>102.6</v>
      </c>
      <c r="Z352" s="18">
        <v>115.9</v>
      </c>
    </row>
    <row r="353" spans="1:26" ht="12.75">
      <c r="A353" s="21" t="s">
        <v>2187</v>
      </c>
      <c r="B353" s="48"/>
      <c r="C353" s="48"/>
      <c r="D353" s="48"/>
      <c r="E353" s="48"/>
      <c r="F353" s="48"/>
      <c r="G353" s="121">
        <v>103.55</v>
      </c>
      <c r="H353" s="121">
        <v>106.19</v>
      </c>
      <c r="I353" s="121">
        <v>92.5</v>
      </c>
      <c r="J353" s="121">
        <v>145.95</v>
      </c>
      <c r="K353" s="121">
        <v>121.44</v>
      </c>
      <c r="L353" s="121">
        <v>117.8</v>
      </c>
      <c r="M353" s="121">
        <v>112.5</v>
      </c>
      <c r="N353" s="121">
        <v>106.64</v>
      </c>
      <c r="O353" s="121">
        <v>109.24</v>
      </c>
      <c r="P353" s="121">
        <v>102.53</v>
      </c>
      <c r="Q353" s="121">
        <v>103.57</v>
      </c>
      <c r="R353" s="121">
        <v>101.8</v>
      </c>
      <c r="S353" s="121">
        <v>103.75</v>
      </c>
      <c r="T353" s="121">
        <v>106.54</v>
      </c>
      <c r="U353" s="121">
        <v>87.12</v>
      </c>
      <c r="V353" s="121">
        <v>113.65</v>
      </c>
      <c r="W353" s="349">
        <v>95.23</v>
      </c>
      <c r="X353" s="349">
        <v>103.9</v>
      </c>
      <c r="Y353" s="18">
        <v>106.8</v>
      </c>
      <c r="Z353" s="18">
        <v>125.5</v>
      </c>
    </row>
    <row r="354" spans="1:26" ht="12.75">
      <c r="A354" s="21" t="s">
        <v>2188</v>
      </c>
      <c r="B354" s="48"/>
      <c r="C354" s="48"/>
      <c r="D354" s="48"/>
      <c r="E354" s="48"/>
      <c r="F354" s="48"/>
      <c r="G354" s="121">
        <v>130.8</v>
      </c>
      <c r="H354" s="121">
        <v>94.03</v>
      </c>
      <c r="I354" s="121">
        <v>132.96</v>
      </c>
      <c r="J354" s="121">
        <v>156.42</v>
      </c>
      <c r="K354" s="121">
        <v>117.62</v>
      </c>
      <c r="L354" s="121">
        <v>105.41</v>
      </c>
      <c r="M354" s="121">
        <v>108.4</v>
      </c>
      <c r="N354" s="121">
        <v>100.79</v>
      </c>
      <c r="O354" s="121">
        <v>104.39</v>
      </c>
      <c r="P354" s="121">
        <v>102.77</v>
      </c>
      <c r="Q354" s="121">
        <v>99.37</v>
      </c>
      <c r="R354" s="121">
        <v>103.6</v>
      </c>
      <c r="S354" s="121">
        <v>98.22</v>
      </c>
      <c r="T354" s="121">
        <v>111.76</v>
      </c>
      <c r="U354" s="121">
        <v>80.06</v>
      </c>
      <c r="V354" s="121">
        <v>100.88</v>
      </c>
      <c r="W354" s="349">
        <v>98.22</v>
      </c>
      <c r="X354" s="349">
        <v>102.7</v>
      </c>
      <c r="Y354" s="18">
        <v>123.7</v>
      </c>
      <c r="Z354" s="18">
        <v>133.5</v>
      </c>
    </row>
    <row r="355" spans="1:24" ht="25.5">
      <c r="A355" s="17" t="s">
        <v>2189</v>
      </c>
      <c r="B355" s="48"/>
      <c r="C355" s="48"/>
      <c r="D355" s="48"/>
      <c r="E355" s="48"/>
      <c r="F355" s="48"/>
      <c r="G355" s="48"/>
      <c r="H355" s="18"/>
      <c r="I355" s="18"/>
      <c r="J355" s="18"/>
      <c r="K355" s="18"/>
      <c r="L355" s="18"/>
      <c r="M355" s="18"/>
      <c r="N355" s="18"/>
      <c r="O355" s="18"/>
      <c r="P355" s="18"/>
      <c r="Q355" s="18"/>
      <c r="R355" s="18"/>
      <c r="S355" s="48"/>
      <c r="T355" s="18"/>
      <c r="U355" s="67"/>
      <c r="V355" s="48"/>
      <c r="X355" s="48"/>
    </row>
    <row r="356" spans="1:26" ht="12.75">
      <c r="A356" s="21" t="s">
        <v>2190</v>
      </c>
      <c r="B356" s="48"/>
      <c r="C356" s="48"/>
      <c r="D356" s="48"/>
      <c r="E356" s="48"/>
      <c r="F356" s="48"/>
      <c r="G356" s="90"/>
      <c r="H356" s="90"/>
      <c r="I356" s="90"/>
      <c r="J356" s="90"/>
      <c r="K356" s="90"/>
      <c r="L356" s="90"/>
      <c r="M356" s="90"/>
      <c r="N356" s="90"/>
      <c r="O356" s="90"/>
      <c r="P356" s="90"/>
      <c r="Q356" s="121">
        <v>105.24</v>
      </c>
      <c r="R356" s="90" t="s">
        <v>377</v>
      </c>
      <c r="S356" s="121">
        <v>104.72</v>
      </c>
      <c r="T356" s="121">
        <v>117.67</v>
      </c>
      <c r="U356" s="121">
        <v>111.78</v>
      </c>
      <c r="V356" s="121">
        <v>110.1</v>
      </c>
      <c r="W356" s="349">
        <v>94.1</v>
      </c>
      <c r="X356" s="349">
        <v>109.6</v>
      </c>
      <c r="Y356" s="18">
        <v>108.2</v>
      </c>
      <c r="Z356" s="18">
        <v>115.2</v>
      </c>
    </row>
    <row r="357" spans="1:26" ht="25.5">
      <c r="A357" s="21" t="s">
        <v>1058</v>
      </c>
      <c r="G357" s="90"/>
      <c r="H357" s="90">
        <v>106.65</v>
      </c>
      <c r="I357" s="18">
        <v>139.53</v>
      </c>
      <c r="J357" s="18">
        <v>187.92</v>
      </c>
      <c r="K357" s="18">
        <v>119.5</v>
      </c>
      <c r="L357" s="18">
        <v>112.6</v>
      </c>
      <c r="M357" s="18">
        <v>97.5</v>
      </c>
      <c r="N357" s="18">
        <v>94.3</v>
      </c>
      <c r="O357" s="18">
        <v>154.6</v>
      </c>
      <c r="P357" s="18">
        <v>111.6</v>
      </c>
      <c r="Q357" s="18">
        <v>98.7</v>
      </c>
      <c r="R357" s="18">
        <v>119.1</v>
      </c>
      <c r="S357" s="18">
        <v>105.2</v>
      </c>
      <c r="T357" s="18">
        <v>96.8</v>
      </c>
      <c r="U357" s="105" t="s">
        <v>377</v>
      </c>
      <c r="V357" s="105" t="s">
        <v>377</v>
      </c>
      <c r="W357" s="67" t="s">
        <v>377</v>
      </c>
      <c r="X357" s="67" t="s">
        <v>377</v>
      </c>
      <c r="Y357" s="58" t="s">
        <v>377</v>
      </c>
      <c r="Z357" s="58" t="s">
        <v>377</v>
      </c>
    </row>
    <row r="358" spans="1:26" ht="12.75">
      <c r="A358" s="21" t="s">
        <v>2191</v>
      </c>
      <c r="G358" s="90">
        <v>136.94</v>
      </c>
      <c r="H358" s="90">
        <v>107.84</v>
      </c>
      <c r="I358" s="18">
        <v>117.53</v>
      </c>
      <c r="J358" s="18">
        <v>124.17</v>
      </c>
      <c r="K358" s="18">
        <v>111.3</v>
      </c>
      <c r="L358" s="18">
        <v>117.4</v>
      </c>
      <c r="M358" s="18">
        <v>108.7</v>
      </c>
      <c r="N358" s="18">
        <v>107.3</v>
      </c>
      <c r="O358" s="18">
        <v>111.9</v>
      </c>
      <c r="P358" s="18">
        <v>113.4</v>
      </c>
      <c r="Q358" s="18">
        <v>103.4</v>
      </c>
      <c r="R358" s="18">
        <v>115.7</v>
      </c>
      <c r="S358" s="18">
        <v>132.7</v>
      </c>
      <c r="T358" s="18">
        <v>122.4</v>
      </c>
      <c r="U358" s="105" t="s">
        <v>377</v>
      </c>
      <c r="V358" s="105" t="s">
        <v>377</v>
      </c>
      <c r="W358" s="67" t="s">
        <v>377</v>
      </c>
      <c r="X358" s="67" t="s">
        <v>377</v>
      </c>
      <c r="Y358" s="58" t="s">
        <v>377</v>
      </c>
      <c r="Z358" s="58" t="s">
        <v>377</v>
      </c>
    </row>
    <row r="359" spans="1:26" ht="25.5">
      <c r="A359" s="21" t="s">
        <v>2192</v>
      </c>
      <c r="G359" s="90"/>
      <c r="H359" s="90"/>
      <c r="I359" s="90"/>
      <c r="J359" s="90"/>
      <c r="K359" s="90"/>
      <c r="L359" s="90"/>
      <c r="M359" s="121">
        <v>105.23</v>
      </c>
      <c r="N359" s="121">
        <v>108.8</v>
      </c>
      <c r="O359" s="121">
        <v>124.89</v>
      </c>
      <c r="P359" s="121">
        <v>114.96</v>
      </c>
      <c r="Q359" s="121">
        <v>112.91</v>
      </c>
      <c r="R359" s="121">
        <v>118.34</v>
      </c>
      <c r="S359" s="121">
        <v>117.62</v>
      </c>
      <c r="T359" s="121">
        <v>104.36</v>
      </c>
      <c r="U359" s="121">
        <v>109.4</v>
      </c>
      <c r="V359" s="357">
        <v>108.93</v>
      </c>
      <c r="W359" s="349">
        <v>100.97</v>
      </c>
      <c r="X359" s="349">
        <v>103.7</v>
      </c>
      <c r="Y359" s="23">
        <v>98.7</v>
      </c>
      <c r="Z359" s="18">
        <v>106.8</v>
      </c>
    </row>
    <row r="360" spans="1:26" ht="14.25" customHeight="1">
      <c r="A360" s="21" t="s">
        <v>2193</v>
      </c>
      <c r="B360" s="48"/>
      <c r="C360" s="48"/>
      <c r="D360" s="48"/>
      <c r="E360" s="48"/>
      <c r="F360" s="48"/>
      <c r="G360" s="90">
        <v>111.29</v>
      </c>
      <c r="H360" s="90">
        <v>107.73</v>
      </c>
      <c r="I360" s="18">
        <v>216.82</v>
      </c>
      <c r="J360" s="18">
        <v>117.64</v>
      </c>
      <c r="K360" s="18">
        <v>110.2</v>
      </c>
      <c r="L360" s="18">
        <v>94.9</v>
      </c>
      <c r="M360" s="18">
        <v>97</v>
      </c>
      <c r="N360" s="18">
        <v>118.5</v>
      </c>
      <c r="O360" s="18">
        <v>141.3</v>
      </c>
      <c r="P360" s="18">
        <v>130.2</v>
      </c>
      <c r="Q360" s="18">
        <v>181.8</v>
      </c>
      <c r="R360" s="18">
        <v>79.8</v>
      </c>
      <c r="S360" s="18">
        <v>72.1</v>
      </c>
      <c r="T360" s="18">
        <v>163</v>
      </c>
      <c r="U360" s="58">
        <v>123.8</v>
      </c>
      <c r="V360" s="121">
        <v>94.47</v>
      </c>
      <c r="W360" s="349">
        <v>96.33</v>
      </c>
      <c r="X360" s="349">
        <v>98.7</v>
      </c>
      <c r="Y360" s="18">
        <v>130.7</v>
      </c>
      <c r="Z360" s="18">
        <v>110.8</v>
      </c>
    </row>
    <row r="361" spans="1:26" ht="28.5">
      <c r="A361" s="21" t="s">
        <v>2194</v>
      </c>
      <c r="B361" s="48"/>
      <c r="C361" s="48"/>
      <c r="D361" s="48"/>
      <c r="E361" s="48"/>
      <c r="F361" s="48"/>
      <c r="G361" s="90">
        <v>118.4</v>
      </c>
      <c r="H361" s="90">
        <v>108.67</v>
      </c>
      <c r="I361" s="18">
        <v>201.25</v>
      </c>
      <c r="J361" s="18">
        <v>71.21</v>
      </c>
      <c r="K361" s="18">
        <v>105.8</v>
      </c>
      <c r="L361" s="18">
        <v>101</v>
      </c>
      <c r="M361" s="18">
        <v>106.9</v>
      </c>
      <c r="N361" s="18">
        <v>126.3</v>
      </c>
      <c r="O361" s="18">
        <v>120.4</v>
      </c>
      <c r="P361" s="18">
        <v>110.6</v>
      </c>
      <c r="Q361" s="18">
        <v>127.8</v>
      </c>
      <c r="R361" s="18">
        <v>104.5</v>
      </c>
      <c r="S361" s="18">
        <v>100.1</v>
      </c>
      <c r="T361" s="18">
        <v>99.5</v>
      </c>
      <c r="U361" s="58">
        <v>174.1</v>
      </c>
      <c r="V361" s="121">
        <v>65.83</v>
      </c>
      <c r="W361" s="349">
        <v>103.97</v>
      </c>
      <c r="X361" s="349">
        <v>91</v>
      </c>
      <c r="Y361" s="18">
        <v>146.9</v>
      </c>
      <c r="Z361" s="18">
        <v>102.4</v>
      </c>
    </row>
    <row r="362" spans="1:26" ht="44.25" customHeight="1">
      <c r="A362" s="21" t="s">
        <v>2195</v>
      </c>
      <c r="G362" s="90">
        <v>105.5</v>
      </c>
      <c r="H362" s="90">
        <v>115.84</v>
      </c>
      <c r="I362" s="18">
        <v>268.43</v>
      </c>
      <c r="J362" s="18">
        <v>91.31</v>
      </c>
      <c r="K362" s="18">
        <v>108.5</v>
      </c>
      <c r="L362" s="18">
        <v>101</v>
      </c>
      <c r="M362" s="18">
        <v>94.6</v>
      </c>
      <c r="N362" s="18">
        <v>111.1</v>
      </c>
      <c r="O362" s="18">
        <v>135.6</v>
      </c>
      <c r="P362" s="18">
        <v>122.6</v>
      </c>
      <c r="Q362" s="18">
        <v>164.1</v>
      </c>
      <c r="R362" s="18">
        <v>111.7</v>
      </c>
      <c r="S362" s="18">
        <v>87.4</v>
      </c>
      <c r="T362" s="18">
        <v>118.8</v>
      </c>
      <c r="U362" s="58">
        <v>135.3</v>
      </c>
      <c r="V362" s="348">
        <v>103.94</v>
      </c>
      <c r="W362" s="349">
        <v>111.33</v>
      </c>
      <c r="X362" s="349">
        <v>85.7</v>
      </c>
      <c r="Y362" s="18">
        <v>150.4</v>
      </c>
      <c r="Z362" s="18">
        <v>110.3</v>
      </c>
    </row>
    <row r="363" spans="1:26" ht="25.5">
      <c r="A363" s="21" t="s">
        <v>2196</v>
      </c>
      <c r="G363" s="90">
        <v>109.02</v>
      </c>
      <c r="H363" s="90">
        <v>101.99</v>
      </c>
      <c r="I363" s="18">
        <v>163.41</v>
      </c>
      <c r="J363" s="18">
        <v>145.94</v>
      </c>
      <c r="K363" s="18">
        <v>109</v>
      </c>
      <c r="L363" s="18">
        <v>116.3</v>
      </c>
      <c r="M363" s="18">
        <v>96.1</v>
      </c>
      <c r="N363" s="18">
        <v>95</v>
      </c>
      <c r="O363" s="18">
        <v>98.8</v>
      </c>
      <c r="P363" s="18">
        <v>100.8</v>
      </c>
      <c r="Q363" s="18">
        <v>94</v>
      </c>
      <c r="R363" s="18">
        <v>92.7</v>
      </c>
      <c r="S363" s="18">
        <v>90.5</v>
      </c>
      <c r="T363" s="18">
        <v>152.5</v>
      </c>
      <c r="U363" s="58">
        <v>84.9</v>
      </c>
      <c r="V363" s="348">
        <v>88.85</v>
      </c>
      <c r="W363" s="349">
        <v>103.87</v>
      </c>
      <c r="X363" s="349">
        <v>103</v>
      </c>
      <c r="Y363" s="18">
        <v>99.3</v>
      </c>
      <c r="Z363" s="18">
        <v>116.9</v>
      </c>
    </row>
    <row r="364" spans="1:25" ht="12.75">
      <c r="A364" s="17" t="s">
        <v>1213</v>
      </c>
      <c r="G364" s="41"/>
      <c r="H364" s="41"/>
      <c r="I364" s="18"/>
      <c r="J364" s="18"/>
      <c r="K364" s="18"/>
      <c r="L364" s="18"/>
      <c r="M364" s="18"/>
      <c r="N364" s="18"/>
      <c r="O364" s="18"/>
      <c r="P364" s="18"/>
      <c r="Q364" s="18"/>
      <c r="R364" s="18"/>
      <c r="S364" s="18"/>
      <c r="U364" s="105"/>
      <c r="W364" s="349"/>
      <c r="X364" s="48"/>
      <c r="Y364" s="135"/>
    </row>
    <row r="365" spans="1:26" ht="12.75">
      <c r="A365" s="21" t="s">
        <v>2197</v>
      </c>
      <c r="G365" s="90">
        <v>107.09</v>
      </c>
      <c r="H365" s="90">
        <v>103.84</v>
      </c>
      <c r="I365" s="18">
        <v>134.76</v>
      </c>
      <c r="J365" s="18">
        <v>135.59</v>
      </c>
      <c r="K365" s="18">
        <v>118.4</v>
      </c>
      <c r="L365" s="18">
        <v>121</v>
      </c>
      <c r="M365" s="18">
        <v>107.8</v>
      </c>
      <c r="N365" s="18">
        <v>110.7</v>
      </c>
      <c r="O365" s="18">
        <v>112.7</v>
      </c>
      <c r="P365" s="18">
        <v>102.4</v>
      </c>
      <c r="Q365" s="18">
        <v>109.3</v>
      </c>
      <c r="R365" s="18">
        <v>101.2</v>
      </c>
      <c r="S365" s="18">
        <v>105</v>
      </c>
      <c r="T365" s="18">
        <v>107.4</v>
      </c>
      <c r="U365" s="121">
        <v>104.96</v>
      </c>
      <c r="V365" s="348">
        <v>106.57</v>
      </c>
      <c r="W365" s="349">
        <v>100.49</v>
      </c>
      <c r="X365" s="349">
        <v>103.4</v>
      </c>
      <c r="Y365" s="18">
        <v>110.6</v>
      </c>
      <c r="Z365" s="18">
        <v>113.4</v>
      </c>
    </row>
    <row r="366" spans="1:26" ht="12.75">
      <c r="A366" s="21" t="s">
        <v>1060</v>
      </c>
      <c r="G366" s="90">
        <v>120.22</v>
      </c>
      <c r="H366" s="90">
        <v>103.71</v>
      </c>
      <c r="I366" s="18">
        <v>110.14</v>
      </c>
      <c r="J366" s="18">
        <v>147.89</v>
      </c>
      <c r="K366" s="18">
        <v>126.1</v>
      </c>
      <c r="L366" s="18">
        <v>108.5</v>
      </c>
      <c r="M366" s="18">
        <v>111.6</v>
      </c>
      <c r="N366" s="18">
        <v>109.9</v>
      </c>
      <c r="O366" s="18">
        <v>110.5</v>
      </c>
      <c r="P366" s="18">
        <v>103.7</v>
      </c>
      <c r="Q366" s="18">
        <v>105.8</v>
      </c>
      <c r="R366" s="18">
        <v>108.3</v>
      </c>
      <c r="S366" s="18">
        <v>112.9</v>
      </c>
      <c r="T366" s="18">
        <v>111.2</v>
      </c>
      <c r="U366" s="121">
        <v>107.85</v>
      </c>
      <c r="V366" s="348">
        <v>105.69</v>
      </c>
      <c r="W366" s="349">
        <v>107.04</v>
      </c>
      <c r="X366" s="349">
        <v>108.8</v>
      </c>
      <c r="Y366" s="18">
        <v>104</v>
      </c>
      <c r="Z366" s="18">
        <v>113.2</v>
      </c>
    </row>
    <row r="367" spans="1:26" ht="15.75">
      <c r="A367" s="21" t="s">
        <v>2198</v>
      </c>
      <c r="B367" s="48"/>
      <c r="C367" s="48"/>
      <c r="D367" s="48"/>
      <c r="E367" s="48"/>
      <c r="F367" s="48"/>
      <c r="G367" s="90">
        <v>129.06</v>
      </c>
      <c r="H367" s="90">
        <v>109.63</v>
      </c>
      <c r="I367" s="18">
        <v>116.49</v>
      </c>
      <c r="J367" s="18">
        <v>152.59</v>
      </c>
      <c r="K367" s="18">
        <v>153</v>
      </c>
      <c r="L367" s="18">
        <v>112.6</v>
      </c>
      <c r="M367" s="18">
        <v>110.1</v>
      </c>
      <c r="N367" s="18">
        <v>110.9</v>
      </c>
      <c r="O367" s="18">
        <v>127.4</v>
      </c>
      <c r="P367" s="18">
        <v>112.1</v>
      </c>
      <c r="Q367" s="18">
        <v>105.9</v>
      </c>
      <c r="R367" s="18">
        <v>121.8</v>
      </c>
      <c r="S367" s="18">
        <v>113.5</v>
      </c>
      <c r="T367" s="18">
        <v>96.6</v>
      </c>
      <c r="U367" s="121">
        <v>110.58</v>
      </c>
      <c r="V367" s="121">
        <v>109.12</v>
      </c>
      <c r="W367" s="349">
        <v>107.25</v>
      </c>
      <c r="X367" s="349">
        <v>102.7</v>
      </c>
      <c r="Y367" s="18">
        <v>108.6</v>
      </c>
      <c r="Z367" s="18">
        <v>118.5</v>
      </c>
    </row>
    <row r="368" spans="1:26" ht="12.75">
      <c r="A368" s="21" t="s">
        <v>2199</v>
      </c>
      <c r="B368" s="116"/>
      <c r="C368" s="116"/>
      <c r="D368" s="116"/>
      <c r="E368" s="116"/>
      <c r="F368" s="116"/>
      <c r="G368" s="90">
        <v>128.78</v>
      </c>
      <c r="H368" s="90">
        <v>95.93</v>
      </c>
      <c r="I368" s="23">
        <v>156.08</v>
      </c>
      <c r="J368" s="23">
        <v>156.48</v>
      </c>
      <c r="K368" s="23">
        <v>149.6</v>
      </c>
      <c r="L368" s="23">
        <v>172.9</v>
      </c>
      <c r="M368" s="23">
        <v>95</v>
      </c>
      <c r="N368" s="23">
        <v>113.8</v>
      </c>
      <c r="O368" s="23">
        <v>118.3</v>
      </c>
      <c r="P368" s="23">
        <v>93.7</v>
      </c>
      <c r="Q368" s="23">
        <v>102.7</v>
      </c>
      <c r="R368" s="23">
        <v>146</v>
      </c>
      <c r="S368" s="23">
        <v>110.4</v>
      </c>
      <c r="T368" s="23">
        <v>99.6</v>
      </c>
      <c r="U368" s="90">
        <v>98.4</v>
      </c>
      <c r="V368" s="121">
        <v>108.47</v>
      </c>
      <c r="W368" s="349">
        <v>102.04</v>
      </c>
      <c r="X368" s="349">
        <v>102.7</v>
      </c>
      <c r="Y368" s="18">
        <v>102.2</v>
      </c>
      <c r="Z368" s="18">
        <v>118.4</v>
      </c>
    </row>
    <row r="369" spans="1:26" ht="12.75">
      <c r="A369" s="21" t="s">
        <v>2200</v>
      </c>
      <c r="B369" s="116"/>
      <c r="C369" s="116"/>
      <c r="D369" s="116"/>
      <c r="E369" s="116"/>
      <c r="F369" s="116"/>
      <c r="G369" s="90">
        <v>145.8</v>
      </c>
      <c r="H369" s="90">
        <v>99.99</v>
      </c>
      <c r="I369" s="18">
        <v>100</v>
      </c>
      <c r="J369" s="18">
        <v>143.54</v>
      </c>
      <c r="K369" s="18">
        <v>112</v>
      </c>
      <c r="L369" s="18">
        <v>124.1</v>
      </c>
      <c r="M369" s="18">
        <v>124.6</v>
      </c>
      <c r="N369" s="18">
        <v>111.1</v>
      </c>
      <c r="O369" s="18">
        <v>130.4</v>
      </c>
      <c r="P369" s="18">
        <v>112</v>
      </c>
      <c r="Q369" s="18">
        <v>100</v>
      </c>
      <c r="R369" s="18">
        <v>100</v>
      </c>
      <c r="S369" s="18">
        <v>114.4</v>
      </c>
      <c r="T369" s="18">
        <v>92.4</v>
      </c>
      <c r="U369" s="121">
        <v>120.55</v>
      </c>
      <c r="V369" s="121">
        <v>103.7</v>
      </c>
      <c r="W369" s="349">
        <v>100</v>
      </c>
      <c r="X369" s="349">
        <v>103.5</v>
      </c>
      <c r="Y369" s="18">
        <v>99.8</v>
      </c>
      <c r="Z369" s="18">
        <v>112.6</v>
      </c>
    </row>
    <row r="370" spans="1:26" ht="12.75">
      <c r="A370" s="21" t="s">
        <v>2201</v>
      </c>
      <c r="B370" s="48"/>
      <c r="C370" s="48"/>
      <c r="D370" s="48"/>
      <c r="E370" s="48"/>
      <c r="F370" s="48"/>
      <c r="G370" s="90">
        <v>130.77</v>
      </c>
      <c r="H370" s="90">
        <v>100.79</v>
      </c>
      <c r="I370" s="18">
        <v>104.67</v>
      </c>
      <c r="J370" s="18">
        <v>158.4</v>
      </c>
      <c r="K370" s="18">
        <v>123</v>
      </c>
      <c r="L370" s="18">
        <v>132.6</v>
      </c>
      <c r="M370" s="18">
        <v>119.6</v>
      </c>
      <c r="N370" s="18">
        <v>119.8</v>
      </c>
      <c r="O370" s="18">
        <v>125</v>
      </c>
      <c r="P370" s="18">
        <v>112.1</v>
      </c>
      <c r="Q370" s="18">
        <v>100</v>
      </c>
      <c r="R370" s="18">
        <v>100</v>
      </c>
      <c r="S370" s="18">
        <v>146.7</v>
      </c>
      <c r="T370" s="18">
        <v>93</v>
      </c>
      <c r="U370" s="121">
        <v>109.18</v>
      </c>
      <c r="V370" s="121">
        <v>108.03</v>
      </c>
      <c r="W370" s="349">
        <v>105.24</v>
      </c>
      <c r="X370" s="349">
        <v>104.4</v>
      </c>
      <c r="Y370" s="18">
        <v>104.5</v>
      </c>
      <c r="Z370" s="18">
        <v>115.7</v>
      </c>
    </row>
    <row r="371" spans="1:26" ht="15.75" customHeight="1">
      <c r="A371" s="21" t="s">
        <v>2202</v>
      </c>
      <c r="B371" s="48"/>
      <c r="C371" s="48"/>
      <c r="D371" s="48"/>
      <c r="E371" s="48"/>
      <c r="F371" s="48"/>
      <c r="G371" s="90">
        <v>125.58</v>
      </c>
      <c r="H371" s="90">
        <v>101.52</v>
      </c>
      <c r="I371" s="18">
        <v>104.67</v>
      </c>
      <c r="J371" s="18">
        <v>117.22</v>
      </c>
      <c r="K371" s="18">
        <v>118.6</v>
      </c>
      <c r="L371" s="18">
        <v>125.6</v>
      </c>
      <c r="M371" s="18">
        <v>110.9</v>
      </c>
      <c r="N371" s="18">
        <v>128.6</v>
      </c>
      <c r="O371" s="18">
        <v>119.9</v>
      </c>
      <c r="P371" s="18">
        <v>104.1</v>
      </c>
      <c r="Q371" s="18">
        <v>112</v>
      </c>
      <c r="R371" s="18">
        <v>101.5</v>
      </c>
      <c r="S371" s="18">
        <v>109.2</v>
      </c>
      <c r="T371" s="18">
        <v>101</v>
      </c>
      <c r="U371" s="121">
        <v>105.45</v>
      </c>
      <c r="V371" s="121">
        <v>100</v>
      </c>
      <c r="W371" s="349">
        <v>105.1</v>
      </c>
      <c r="X371" s="349">
        <v>95.9</v>
      </c>
      <c r="Y371" s="18">
        <v>110</v>
      </c>
      <c r="Z371" s="18">
        <v>100</v>
      </c>
    </row>
    <row r="372" spans="1:26" ht="12.75">
      <c r="A372" s="21" t="s">
        <v>2203</v>
      </c>
      <c r="B372" s="48"/>
      <c r="C372" s="48"/>
      <c r="D372" s="48"/>
      <c r="E372" s="48"/>
      <c r="F372" s="48"/>
      <c r="G372" s="90">
        <v>129.65</v>
      </c>
      <c r="H372" s="90">
        <v>100</v>
      </c>
      <c r="I372" s="18">
        <v>87.64</v>
      </c>
      <c r="J372" s="18">
        <v>233.7</v>
      </c>
      <c r="K372" s="18">
        <v>173.8</v>
      </c>
      <c r="L372" s="18">
        <v>114.8</v>
      </c>
      <c r="M372" s="18">
        <v>78.5</v>
      </c>
      <c r="N372" s="18">
        <v>114.1</v>
      </c>
      <c r="O372" s="18">
        <v>148</v>
      </c>
      <c r="P372" s="18">
        <v>105.2</v>
      </c>
      <c r="Q372" s="18">
        <v>98.9</v>
      </c>
      <c r="R372" s="18">
        <v>119.8</v>
      </c>
      <c r="S372" s="18">
        <v>128.4</v>
      </c>
      <c r="T372" s="18">
        <v>69.4</v>
      </c>
      <c r="U372" s="121">
        <v>150.21</v>
      </c>
      <c r="V372" s="121">
        <v>114.39</v>
      </c>
      <c r="W372" s="349">
        <v>99.98</v>
      </c>
      <c r="X372" s="349">
        <v>77.9</v>
      </c>
      <c r="Y372" s="18">
        <v>94.6</v>
      </c>
      <c r="Z372" s="18">
        <v>106.9</v>
      </c>
    </row>
    <row r="373" spans="1:26" ht="12.75">
      <c r="A373" s="21" t="s">
        <v>2204</v>
      </c>
      <c r="B373" s="48"/>
      <c r="C373" s="48"/>
      <c r="D373" s="48"/>
      <c r="E373" s="48"/>
      <c r="F373" s="48"/>
      <c r="G373" s="121">
        <v>137.61</v>
      </c>
      <c r="H373" s="121">
        <v>117.25</v>
      </c>
      <c r="I373" s="121">
        <v>124.77</v>
      </c>
      <c r="J373" s="121">
        <v>131.04</v>
      </c>
      <c r="K373" s="121">
        <v>128.89</v>
      </c>
      <c r="L373" s="121">
        <v>101.37</v>
      </c>
      <c r="M373" s="121">
        <v>109.7</v>
      </c>
      <c r="N373" s="121">
        <v>112.69</v>
      </c>
      <c r="O373" s="121">
        <v>104.7</v>
      </c>
      <c r="P373" s="121">
        <v>103.11</v>
      </c>
      <c r="Q373" s="121">
        <v>101.23</v>
      </c>
      <c r="R373" s="121">
        <v>99.96</v>
      </c>
      <c r="S373" s="121">
        <v>100.29</v>
      </c>
      <c r="T373" s="121">
        <v>132.43</v>
      </c>
      <c r="U373" s="121">
        <v>121.52</v>
      </c>
      <c r="V373" s="121">
        <v>110.28</v>
      </c>
      <c r="W373" s="349">
        <v>87.58</v>
      </c>
      <c r="X373" s="349">
        <v>98.9</v>
      </c>
      <c r="Y373" s="18">
        <v>99.8</v>
      </c>
      <c r="Z373" s="18">
        <v>103.2</v>
      </c>
    </row>
    <row r="374" spans="1:26" ht="12.75">
      <c r="A374" s="17" t="s">
        <v>2205</v>
      </c>
      <c r="B374" s="48"/>
      <c r="C374" s="48"/>
      <c r="D374" s="48"/>
      <c r="E374" s="48"/>
      <c r="F374" s="48"/>
      <c r="G374" s="121"/>
      <c r="H374" s="121"/>
      <c r="I374" s="121"/>
      <c r="J374" s="121"/>
      <c r="K374" s="121"/>
      <c r="L374" s="121"/>
      <c r="M374" s="121"/>
      <c r="N374" s="121"/>
      <c r="O374" s="121"/>
      <c r="P374" s="121"/>
      <c r="Q374" s="121"/>
      <c r="R374" s="121"/>
      <c r="S374" s="121"/>
      <c r="T374" s="121"/>
      <c r="U374" s="121"/>
      <c r="V374" s="121"/>
      <c r="W374" s="48"/>
      <c r="X374" s="48"/>
      <c r="Y374" s="18"/>
      <c r="Z374" s="18"/>
    </row>
    <row r="375" spans="1:26" ht="25.5">
      <c r="A375" s="21" t="s">
        <v>2206</v>
      </c>
      <c r="B375" s="48"/>
      <c r="C375" s="48"/>
      <c r="D375" s="48"/>
      <c r="E375" s="48"/>
      <c r="F375" s="48"/>
      <c r="G375" s="121" t="s">
        <v>377</v>
      </c>
      <c r="H375" s="121">
        <v>111.7</v>
      </c>
      <c r="I375" s="121">
        <v>134.11</v>
      </c>
      <c r="J375" s="121">
        <v>135.91</v>
      </c>
      <c r="K375" s="121">
        <v>133.17</v>
      </c>
      <c r="L375" s="121">
        <v>116.87</v>
      </c>
      <c r="M375" s="121">
        <v>112.67</v>
      </c>
      <c r="N375" s="121">
        <v>118.45</v>
      </c>
      <c r="O375" s="121">
        <v>106.33</v>
      </c>
      <c r="P375" s="121">
        <v>107.21</v>
      </c>
      <c r="Q375" s="121">
        <v>104.9</v>
      </c>
      <c r="R375" s="121">
        <v>109.64</v>
      </c>
      <c r="S375" s="121">
        <v>120.58</v>
      </c>
      <c r="T375" s="121">
        <v>101.2</v>
      </c>
      <c r="U375" s="121">
        <v>102.16</v>
      </c>
      <c r="V375" s="121">
        <v>103.47</v>
      </c>
      <c r="W375" s="349">
        <v>104.85</v>
      </c>
      <c r="X375" s="349">
        <v>99.9</v>
      </c>
      <c r="Y375" s="18">
        <v>102.5</v>
      </c>
      <c r="Z375" s="18">
        <v>119.9</v>
      </c>
    </row>
    <row r="376" spans="1:26" ht="25.5">
      <c r="A376" s="21" t="s">
        <v>2207</v>
      </c>
      <c r="B376" s="48"/>
      <c r="C376" s="48"/>
      <c r="D376" s="48"/>
      <c r="E376" s="48"/>
      <c r="F376" s="48"/>
      <c r="G376" s="121" t="s">
        <v>377</v>
      </c>
      <c r="H376" s="121">
        <v>110.52</v>
      </c>
      <c r="I376" s="121">
        <v>137.91</v>
      </c>
      <c r="J376" s="121">
        <v>129.04</v>
      </c>
      <c r="K376" s="121">
        <v>130.14</v>
      </c>
      <c r="L376" s="121">
        <v>115.94</v>
      </c>
      <c r="M376" s="121">
        <v>116.49</v>
      </c>
      <c r="N376" s="121">
        <v>113.86</v>
      </c>
      <c r="O376" s="121">
        <v>108.57</v>
      </c>
      <c r="P376" s="121">
        <v>107.6</v>
      </c>
      <c r="Q376" s="121">
        <v>106.2</v>
      </c>
      <c r="R376" s="121">
        <v>109.22</v>
      </c>
      <c r="S376" s="121">
        <v>114.68</v>
      </c>
      <c r="T376" s="121">
        <v>104.32</v>
      </c>
      <c r="U376" s="121">
        <v>103.57</v>
      </c>
      <c r="V376" s="121">
        <v>105.43</v>
      </c>
      <c r="W376" s="349">
        <v>105.39</v>
      </c>
      <c r="X376" s="349">
        <v>103.8</v>
      </c>
      <c r="Y376" s="18">
        <v>102</v>
      </c>
      <c r="Z376" s="18">
        <v>116.5</v>
      </c>
    </row>
    <row r="377" spans="1:26" ht="16.5" customHeight="1">
      <c r="A377" s="21" t="s">
        <v>2208</v>
      </c>
      <c r="B377" s="48"/>
      <c r="C377" s="48"/>
      <c r="D377" s="48"/>
      <c r="E377" s="48"/>
      <c r="F377" s="48"/>
      <c r="G377" s="121">
        <v>108.51</v>
      </c>
      <c r="H377" s="121">
        <v>103.51</v>
      </c>
      <c r="I377" s="121">
        <v>120.38</v>
      </c>
      <c r="J377" s="121">
        <v>160.35</v>
      </c>
      <c r="K377" s="121">
        <v>109.05</v>
      </c>
      <c r="L377" s="121">
        <v>100.64</v>
      </c>
      <c r="M377" s="121">
        <v>101.06</v>
      </c>
      <c r="N377" s="121">
        <v>106.15</v>
      </c>
      <c r="O377" s="121">
        <v>99.12</v>
      </c>
      <c r="P377" s="121">
        <v>93.93</v>
      </c>
      <c r="Q377" s="121">
        <v>105.42</v>
      </c>
      <c r="R377" s="121">
        <v>101.29</v>
      </c>
      <c r="S377" s="121">
        <v>116.02</v>
      </c>
      <c r="T377" s="121">
        <v>108.96</v>
      </c>
      <c r="U377" s="121">
        <v>104.82</v>
      </c>
      <c r="V377" s="121">
        <v>107.72</v>
      </c>
      <c r="W377" s="349">
        <v>98.44</v>
      </c>
      <c r="X377" s="349">
        <v>109.1</v>
      </c>
      <c r="Y377" s="18">
        <v>107.9</v>
      </c>
      <c r="Z377" s="18">
        <v>110.8</v>
      </c>
    </row>
    <row r="378" spans="1:26" ht="12.75">
      <c r="A378" s="17" t="s">
        <v>2072</v>
      </c>
      <c r="G378" s="41"/>
      <c r="H378" s="23"/>
      <c r="I378" s="18"/>
      <c r="J378" s="18"/>
      <c r="K378" s="18"/>
      <c r="L378" s="18"/>
      <c r="M378" s="18"/>
      <c r="N378" s="18"/>
      <c r="O378" s="18"/>
      <c r="P378" s="18"/>
      <c r="Q378" s="18"/>
      <c r="R378" s="18"/>
      <c r="T378" s="18"/>
      <c r="U378" s="10"/>
      <c r="W378" s="349"/>
      <c r="X378" s="48"/>
      <c r="Y378" s="18"/>
      <c r="Z378" s="18"/>
    </row>
    <row r="379" spans="1:26" ht="25.5" customHeight="1">
      <c r="A379" s="21" t="s">
        <v>2209</v>
      </c>
      <c r="G379" s="90">
        <v>137.44</v>
      </c>
      <c r="H379" s="90">
        <v>108.5</v>
      </c>
      <c r="I379" s="18">
        <v>102.23</v>
      </c>
      <c r="J379" s="18">
        <v>119.65</v>
      </c>
      <c r="K379" s="18">
        <v>141.7</v>
      </c>
      <c r="L379" s="18">
        <v>128.8</v>
      </c>
      <c r="M379" s="18">
        <v>128.3</v>
      </c>
      <c r="N379" s="18">
        <v>113.4</v>
      </c>
      <c r="O379" s="18">
        <v>111.4</v>
      </c>
      <c r="P379" s="18">
        <v>111</v>
      </c>
      <c r="Q379" s="18">
        <v>110.3</v>
      </c>
      <c r="R379" s="18">
        <v>114.1</v>
      </c>
      <c r="S379" s="18">
        <v>117.5</v>
      </c>
      <c r="T379" s="18">
        <v>117.3</v>
      </c>
      <c r="U379" s="121">
        <v>115.31</v>
      </c>
      <c r="V379" s="348">
        <v>103.54</v>
      </c>
      <c r="W379" s="349">
        <v>104.2</v>
      </c>
      <c r="X379" s="349">
        <v>107.5</v>
      </c>
      <c r="Y379" s="18">
        <v>104.5</v>
      </c>
      <c r="Z379" s="18">
        <v>109.7</v>
      </c>
    </row>
    <row r="380" spans="1:26" ht="12.75">
      <c r="A380" s="21" t="s">
        <v>2210</v>
      </c>
      <c r="G380" s="90">
        <v>130.59</v>
      </c>
      <c r="H380" s="90">
        <v>106.24</v>
      </c>
      <c r="I380" s="18">
        <v>102.01</v>
      </c>
      <c r="J380" s="18">
        <v>110.72</v>
      </c>
      <c r="K380" s="18">
        <v>135.4</v>
      </c>
      <c r="L380" s="18">
        <v>125.2</v>
      </c>
      <c r="M380" s="18">
        <v>125.2</v>
      </c>
      <c r="N380" s="18">
        <v>116.3</v>
      </c>
      <c r="O380" s="18">
        <v>111.4</v>
      </c>
      <c r="P380" s="18">
        <v>113.7</v>
      </c>
      <c r="Q380" s="18">
        <v>112.9</v>
      </c>
      <c r="R380" s="18">
        <v>103.8</v>
      </c>
      <c r="S380" s="18">
        <v>120.4</v>
      </c>
      <c r="T380" s="18">
        <v>119.6</v>
      </c>
      <c r="U380" s="121">
        <v>113.79</v>
      </c>
      <c r="V380" s="348">
        <v>111.33</v>
      </c>
      <c r="W380" s="349">
        <v>109.33</v>
      </c>
      <c r="X380" s="349">
        <v>111.7</v>
      </c>
      <c r="Y380" s="18">
        <v>104</v>
      </c>
      <c r="Z380" s="18">
        <v>109.3</v>
      </c>
    </row>
    <row r="381" spans="1:25" ht="36.75" customHeight="1">
      <c r="A381" s="31" t="s">
        <v>2211</v>
      </c>
      <c r="G381" s="41"/>
      <c r="H381" s="41"/>
      <c r="W381" s="48"/>
      <c r="X381" s="48"/>
      <c r="Y381" s="48"/>
    </row>
    <row r="382" spans="1:26" ht="15.75">
      <c r="A382" s="21" t="s">
        <v>2212</v>
      </c>
      <c r="G382" s="92">
        <v>355.2</v>
      </c>
      <c r="H382" s="92">
        <v>376.3</v>
      </c>
      <c r="I382" s="71">
        <v>339</v>
      </c>
      <c r="J382" s="71">
        <v>999.64</v>
      </c>
      <c r="K382" s="71">
        <v>1545.62</v>
      </c>
      <c r="L382" s="71">
        <v>1503.52</v>
      </c>
      <c r="M382" s="71">
        <v>1929.1</v>
      </c>
      <c r="N382" s="71">
        <v>2065.44</v>
      </c>
      <c r="O382" s="80">
        <v>3426</v>
      </c>
      <c r="P382" s="80">
        <v>4812</v>
      </c>
      <c r="Q382" s="80">
        <v>4434</v>
      </c>
      <c r="R382" s="80">
        <v>7075</v>
      </c>
      <c r="S382" s="80">
        <v>3377</v>
      </c>
      <c r="T382" s="80">
        <v>6633</v>
      </c>
      <c r="U382" s="71">
        <v>7566.46</v>
      </c>
      <c r="V382" s="358">
        <v>9765.03</v>
      </c>
      <c r="W382" s="359">
        <v>10360</v>
      </c>
      <c r="X382" s="359">
        <v>11328</v>
      </c>
      <c r="Y382" s="7">
        <v>10064</v>
      </c>
      <c r="Z382" s="7">
        <v>11417</v>
      </c>
    </row>
    <row r="383" spans="1:26" ht="12.75">
      <c r="A383" s="21" t="s">
        <v>2213</v>
      </c>
      <c r="G383" s="100">
        <v>136.8</v>
      </c>
      <c r="H383" s="100">
        <v>114</v>
      </c>
      <c r="I383" s="71">
        <v>113.7</v>
      </c>
      <c r="J383" s="71">
        <v>124.1</v>
      </c>
      <c r="K383" s="71">
        <v>169.93</v>
      </c>
      <c r="L383" s="71">
        <v>212.43</v>
      </c>
      <c r="M383" s="71">
        <v>229.47</v>
      </c>
      <c r="N383" s="71">
        <v>230.03</v>
      </c>
      <c r="O383" s="80">
        <v>359</v>
      </c>
      <c r="P383" s="80">
        <v>433</v>
      </c>
      <c r="Q383" s="80">
        <v>495</v>
      </c>
      <c r="R383" s="80">
        <v>491</v>
      </c>
      <c r="S383" s="80">
        <v>565</v>
      </c>
      <c r="T383" s="80">
        <v>624</v>
      </c>
      <c r="U383" s="71">
        <v>683.09</v>
      </c>
      <c r="V383" s="358">
        <v>1004.81</v>
      </c>
      <c r="W383" s="359">
        <v>955</v>
      </c>
      <c r="X383" s="359">
        <v>962</v>
      </c>
      <c r="Y383" s="7">
        <v>1027</v>
      </c>
      <c r="Z383" s="7">
        <v>1039</v>
      </c>
    </row>
    <row r="384" spans="1:26" ht="12.75">
      <c r="A384" s="24" t="s">
        <v>2214</v>
      </c>
      <c r="G384" s="100">
        <v>139.6</v>
      </c>
      <c r="H384" s="100">
        <v>124.3</v>
      </c>
      <c r="I384" s="71">
        <v>113.97</v>
      </c>
      <c r="J384" s="71">
        <v>190.58</v>
      </c>
      <c r="K384" s="71">
        <v>289.81</v>
      </c>
      <c r="L384" s="71">
        <v>339.04</v>
      </c>
      <c r="M384" s="71">
        <v>353.81</v>
      </c>
      <c r="N384" s="71">
        <v>380.77</v>
      </c>
      <c r="O384" s="80">
        <v>557</v>
      </c>
      <c r="P384" s="80">
        <v>787</v>
      </c>
      <c r="Q384" s="80">
        <v>743</v>
      </c>
      <c r="R384" s="80">
        <v>788</v>
      </c>
      <c r="S384" s="80">
        <v>1125</v>
      </c>
      <c r="T384" s="80">
        <v>1026</v>
      </c>
      <c r="U384" s="71">
        <v>1555.08</v>
      </c>
      <c r="V384" s="358">
        <v>2456.08</v>
      </c>
      <c r="W384" s="359">
        <v>1790</v>
      </c>
      <c r="X384" s="359">
        <v>1590</v>
      </c>
      <c r="Y384" s="7">
        <v>1440</v>
      </c>
      <c r="Z384" s="7">
        <v>2029</v>
      </c>
    </row>
    <row r="385" spans="1:26" ht="28.5" customHeight="1">
      <c r="A385" s="24" t="s">
        <v>2215</v>
      </c>
      <c r="G385" s="19"/>
      <c r="H385" s="100">
        <v>137.8</v>
      </c>
      <c r="I385" s="71">
        <v>141.17</v>
      </c>
      <c r="J385" s="71">
        <v>170.77</v>
      </c>
      <c r="K385" s="71">
        <v>253.01</v>
      </c>
      <c r="L385" s="71">
        <v>288.03</v>
      </c>
      <c r="M385" s="71">
        <v>309.3</v>
      </c>
      <c r="N385" s="71">
        <v>302.54</v>
      </c>
      <c r="O385" s="80">
        <v>489</v>
      </c>
      <c r="P385" s="80">
        <v>453</v>
      </c>
      <c r="Q385" s="80">
        <v>465</v>
      </c>
      <c r="R385" s="80">
        <v>568</v>
      </c>
      <c r="S385" s="80">
        <v>746</v>
      </c>
      <c r="T385" s="80">
        <v>712</v>
      </c>
      <c r="U385" s="71">
        <v>822.09</v>
      </c>
      <c r="V385" s="358">
        <v>1001.16</v>
      </c>
      <c r="W385" s="359">
        <v>1058</v>
      </c>
      <c r="X385" s="359">
        <v>1283</v>
      </c>
      <c r="Y385" s="7">
        <v>1391</v>
      </c>
      <c r="Z385" s="7">
        <v>1268</v>
      </c>
    </row>
    <row r="386" spans="1:26" ht="12.75">
      <c r="A386" s="21" t="s">
        <v>2216</v>
      </c>
      <c r="G386" s="19"/>
      <c r="H386" s="19"/>
      <c r="I386" s="19"/>
      <c r="J386" s="19"/>
      <c r="K386" s="71">
        <v>86.69</v>
      </c>
      <c r="L386" s="71">
        <v>142.02</v>
      </c>
      <c r="M386" s="71">
        <v>185.83</v>
      </c>
      <c r="N386" s="71">
        <v>129.38</v>
      </c>
      <c r="O386" s="80">
        <v>275</v>
      </c>
      <c r="P386" s="80">
        <v>330</v>
      </c>
      <c r="Q386" s="80">
        <v>378</v>
      </c>
      <c r="R386" s="80">
        <v>431</v>
      </c>
      <c r="S386" s="80">
        <v>533</v>
      </c>
      <c r="T386" s="80">
        <v>510</v>
      </c>
      <c r="U386" s="92">
        <v>626</v>
      </c>
      <c r="V386" s="358">
        <v>685.58</v>
      </c>
      <c r="W386" s="359">
        <v>1223.63</v>
      </c>
      <c r="X386" s="359">
        <v>1301</v>
      </c>
      <c r="Y386" s="7">
        <v>1639</v>
      </c>
      <c r="Z386" s="7">
        <v>1785</v>
      </c>
    </row>
    <row r="387" spans="1:26" ht="12.75">
      <c r="A387" s="21" t="s">
        <v>2217</v>
      </c>
      <c r="G387" s="100">
        <v>912</v>
      </c>
      <c r="H387" s="100">
        <v>1011.3</v>
      </c>
      <c r="I387" s="71">
        <v>1309.21</v>
      </c>
      <c r="J387" s="71">
        <v>4640.42</v>
      </c>
      <c r="K387" s="71">
        <v>5611.89</v>
      </c>
      <c r="L387" s="71">
        <v>4566.42</v>
      </c>
      <c r="M387" s="71">
        <v>5363.09</v>
      </c>
      <c r="N387" s="71">
        <v>6976.41</v>
      </c>
      <c r="O387" s="80">
        <v>9244</v>
      </c>
      <c r="P387" s="80">
        <v>9159</v>
      </c>
      <c r="Q387" s="80">
        <v>10965</v>
      </c>
      <c r="R387" s="80">
        <v>14268</v>
      </c>
      <c r="S387" s="80">
        <v>8963</v>
      </c>
      <c r="T387" s="80">
        <v>13831</v>
      </c>
      <c r="U387" s="71">
        <v>16698.61</v>
      </c>
      <c r="V387" s="358">
        <v>18575.96</v>
      </c>
      <c r="W387" s="359">
        <v>19094.18</v>
      </c>
      <c r="X387" s="359">
        <v>20108</v>
      </c>
      <c r="Y387" s="7">
        <v>20946</v>
      </c>
      <c r="Z387" s="7">
        <v>21995</v>
      </c>
    </row>
    <row r="388" spans="1:26" ht="12.75">
      <c r="A388" s="21" t="s">
        <v>2218</v>
      </c>
      <c r="G388" s="100">
        <v>855.2</v>
      </c>
      <c r="H388" s="100">
        <v>1013.4</v>
      </c>
      <c r="I388" s="71">
        <v>1092.11</v>
      </c>
      <c r="J388" s="71">
        <v>3375.24</v>
      </c>
      <c r="K388" s="71">
        <v>5209.35</v>
      </c>
      <c r="L388" s="71">
        <v>4776.84</v>
      </c>
      <c r="M388" s="71">
        <v>4887.48</v>
      </c>
      <c r="N388" s="71">
        <v>6311.58</v>
      </c>
      <c r="O388" s="80">
        <v>10110</v>
      </c>
      <c r="P388" s="80">
        <v>12000</v>
      </c>
      <c r="Q388" s="80">
        <v>11218</v>
      </c>
      <c r="R388" s="80">
        <v>17000</v>
      </c>
      <c r="S388" s="80">
        <v>10180</v>
      </c>
      <c r="T388" s="80">
        <v>11938</v>
      </c>
      <c r="U388" s="71">
        <v>16339.64</v>
      </c>
      <c r="V388" s="358">
        <v>20765.5</v>
      </c>
      <c r="W388" s="359">
        <v>23511.66</v>
      </c>
      <c r="X388" s="359">
        <v>22847</v>
      </c>
      <c r="Y388" s="7">
        <v>23587</v>
      </c>
      <c r="Z388" s="7">
        <v>25463</v>
      </c>
    </row>
    <row r="389" spans="1:26" ht="12.75">
      <c r="A389" s="21" t="s">
        <v>2219</v>
      </c>
      <c r="G389" s="100">
        <v>395.9</v>
      </c>
      <c r="H389" s="100">
        <v>440</v>
      </c>
      <c r="I389" s="71">
        <v>454.74</v>
      </c>
      <c r="J389" s="71">
        <v>1245.13</v>
      </c>
      <c r="K389" s="71">
        <v>2244.27</v>
      </c>
      <c r="L389" s="71">
        <v>1420.1</v>
      </c>
      <c r="M389" s="71">
        <v>2102.3</v>
      </c>
      <c r="N389" s="71">
        <v>1944.58</v>
      </c>
      <c r="O389" s="80">
        <v>1927</v>
      </c>
      <c r="P389" s="80">
        <v>4108</v>
      </c>
      <c r="Q389" s="80">
        <v>3917</v>
      </c>
      <c r="R389" s="80">
        <v>6789</v>
      </c>
      <c r="S389" s="80">
        <v>3673</v>
      </c>
      <c r="T389" s="80">
        <v>7584</v>
      </c>
      <c r="U389" s="71">
        <v>7805.24</v>
      </c>
      <c r="V389" s="358">
        <v>8842.89</v>
      </c>
      <c r="W389" s="359">
        <v>8362.45</v>
      </c>
      <c r="X389" s="359">
        <v>7717</v>
      </c>
      <c r="Y389" s="7">
        <v>7242</v>
      </c>
      <c r="Z389" s="7">
        <v>4957</v>
      </c>
    </row>
    <row r="390" spans="1:26" ht="25.5">
      <c r="A390" s="21" t="s">
        <v>2220</v>
      </c>
      <c r="G390" s="71"/>
      <c r="H390" s="71"/>
      <c r="I390" s="19"/>
      <c r="J390" s="71">
        <v>152.88</v>
      </c>
      <c r="K390" s="71">
        <v>190.77</v>
      </c>
      <c r="L390" s="71">
        <v>246.52</v>
      </c>
      <c r="M390" s="71">
        <v>296.96</v>
      </c>
      <c r="N390" s="71">
        <v>332.05</v>
      </c>
      <c r="O390" s="80">
        <v>374</v>
      </c>
      <c r="P390" s="80">
        <v>451</v>
      </c>
      <c r="Q390" s="80">
        <v>536</v>
      </c>
      <c r="R390" s="80">
        <v>627</v>
      </c>
      <c r="S390" s="80">
        <v>677</v>
      </c>
      <c r="T390" s="80">
        <v>559</v>
      </c>
      <c r="U390" s="71">
        <v>665.03</v>
      </c>
      <c r="V390" s="358">
        <v>782</v>
      </c>
      <c r="W390" s="359">
        <v>859.4</v>
      </c>
      <c r="X390" s="359">
        <v>910</v>
      </c>
      <c r="Y390" s="7">
        <v>1009</v>
      </c>
      <c r="Z390" s="7">
        <v>989</v>
      </c>
    </row>
    <row r="391" spans="1:25" ht="51.75" customHeight="1">
      <c r="A391" s="31" t="s">
        <v>2221</v>
      </c>
      <c r="U391" s="360"/>
      <c r="V391" s="41"/>
      <c r="W391" s="48"/>
      <c r="Y391" s="7"/>
    </row>
    <row r="392" spans="1:26" ht="12.75">
      <c r="A392" s="21" t="s">
        <v>2222</v>
      </c>
      <c r="G392" s="18"/>
      <c r="I392" s="18">
        <v>123.07</v>
      </c>
      <c r="J392" s="18">
        <v>118.24</v>
      </c>
      <c r="K392" s="18">
        <v>207.8</v>
      </c>
      <c r="L392" s="18">
        <v>111.9</v>
      </c>
      <c r="M392" s="18">
        <v>118.6</v>
      </c>
      <c r="N392" s="18">
        <v>125.8</v>
      </c>
      <c r="O392" s="18">
        <v>153.2</v>
      </c>
      <c r="P392" s="18">
        <v>98.3</v>
      </c>
      <c r="Q392" s="18">
        <v>94.5</v>
      </c>
      <c r="R392" s="18">
        <v>127</v>
      </c>
      <c r="S392" s="18">
        <v>166</v>
      </c>
      <c r="T392" s="18">
        <v>77.5</v>
      </c>
      <c r="U392" s="18">
        <v>154.2</v>
      </c>
      <c r="V392" s="18">
        <v>110.4</v>
      </c>
      <c r="W392" s="361">
        <v>72.7</v>
      </c>
      <c r="X392" s="361">
        <v>89.1</v>
      </c>
      <c r="Y392" s="7">
        <v>100.6</v>
      </c>
      <c r="Z392" s="7">
        <v>127.6</v>
      </c>
    </row>
    <row r="393" spans="1:26" ht="28.5">
      <c r="A393" s="49" t="s">
        <v>2223</v>
      </c>
      <c r="G393" s="18"/>
      <c r="I393" s="18">
        <v>97.19</v>
      </c>
      <c r="J393" s="18">
        <v>104.97</v>
      </c>
      <c r="K393" s="18">
        <v>130.3</v>
      </c>
      <c r="L393" s="18">
        <v>134</v>
      </c>
      <c r="M393" s="18">
        <v>106.4</v>
      </c>
      <c r="N393" s="18">
        <v>116.3</v>
      </c>
      <c r="O393" s="18">
        <v>112.8</v>
      </c>
      <c r="P393" s="18">
        <v>106.6</v>
      </c>
      <c r="Q393" s="18">
        <v>110.9</v>
      </c>
      <c r="R393" s="18">
        <v>106.6</v>
      </c>
      <c r="S393" s="18">
        <v>117.7</v>
      </c>
      <c r="T393" s="18">
        <v>106.9</v>
      </c>
      <c r="U393" s="18">
        <v>112.9</v>
      </c>
      <c r="V393" s="18">
        <v>113.1</v>
      </c>
      <c r="W393" s="361">
        <v>107.52</v>
      </c>
      <c r="X393" s="361">
        <v>103.3</v>
      </c>
      <c r="Y393" s="7">
        <v>100.5</v>
      </c>
      <c r="Z393" s="7">
        <v>107.3</v>
      </c>
    </row>
    <row r="394" spans="1:26" ht="12.75">
      <c r="A394" s="49" t="s">
        <v>2224</v>
      </c>
      <c r="G394" s="18"/>
      <c r="I394" s="18">
        <v>101.99</v>
      </c>
      <c r="J394" s="18">
        <v>106.56</v>
      </c>
      <c r="K394" s="18">
        <v>151.8</v>
      </c>
      <c r="L394" s="18">
        <v>158.1</v>
      </c>
      <c r="M394" s="18">
        <v>115.5</v>
      </c>
      <c r="N394" s="18">
        <v>111.1</v>
      </c>
      <c r="O394" s="18">
        <v>105.3</v>
      </c>
      <c r="P394" s="18">
        <v>105.1</v>
      </c>
      <c r="Q394" s="18">
        <v>110.5</v>
      </c>
      <c r="R394" s="18">
        <v>114.1</v>
      </c>
      <c r="S394" s="18">
        <v>120.1</v>
      </c>
      <c r="T394" s="18">
        <v>115.6</v>
      </c>
      <c r="U394" s="18">
        <v>107.82</v>
      </c>
      <c r="V394" s="18">
        <v>109.3</v>
      </c>
      <c r="W394" s="361">
        <v>106.28</v>
      </c>
      <c r="X394" s="361">
        <v>105.3</v>
      </c>
      <c r="Y394" s="7">
        <v>103.2</v>
      </c>
      <c r="Z394" s="7">
        <v>104.8</v>
      </c>
    </row>
    <row r="395" spans="1:26" ht="12.75">
      <c r="A395" s="49" t="s">
        <v>2225</v>
      </c>
      <c r="G395" s="18"/>
      <c r="I395" s="18">
        <v>90.98</v>
      </c>
      <c r="J395" s="18">
        <v>348.83</v>
      </c>
      <c r="K395" s="18">
        <v>166.5</v>
      </c>
      <c r="L395" s="18">
        <v>70.8</v>
      </c>
      <c r="M395" s="18">
        <v>132.7</v>
      </c>
      <c r="N395" s="18">
        <v>137.3</v>
      </c>
      <c r="O395" s="18">
        <v>94.3</v>
      </c>
      <c r="P395" s="18">
        <v>144.4</v>
      </c>
      <c r="Q395" s="18">
        <v>85.9</v>
      </c>
      <c r="R395" s="18">
        <v>161.8</v>
      </c>
      <c r="S395" s="18">
        <v>29.3</v>
      </c>
      <c r="T395" s="18">
        <v>252.2</v>
      </c>
      <c r="U395" s="18">
        <v>146.33</v>
      </c>
      <c r="V395" s="18">
        <v>112.3</v>
      </c>
      <c r="W395" s="361">
        <v>103.52</v>
      </c>
      <c r="X395" s="361">
        <v>109.7</v>
      </c>
      <c r="Y395" s="7">
        <v>68.4</v>
      </c>
      <c r="Z395" s="7">
        <v>126.2</v>
      </c>
    </row>
    <row r="396" spans="1:26" ht="15.75">
      <c r="A396" s="49" t="s">
        <v>2226</v>
      </c>
      <c r="G396" s="18"/>
      <c r="I396" s="18">
        <v>102.17</v>
      </c>
      <c r="J396" s="18">
        <v>110.49</v>
      </c>
      <c r="K396" s="18">
        <v>126.1</v>
      </c>
      <c r="L396" s="18">
        <v>122.5</v>
      </c>
      <c r="M396" s="18">
        <v>139.9</v>
      </c>
      <c r="N396" s="18">
        <v>122.6</v>
      </c>
      <c r="O396" s="18">
        <v>121.2</v>
      </c>
      <c r="P396" s="18">
        <v>119.1</v>
      </c>
      <c r="Q396" s="18">
        <v>110.9</v>
      </c>
      <c r="R396" s="18">
        <v>119.4</v>
      </c>
      <c r="S396" s="18">
        <v>125.2</v>
      </c>
      <c r="T396" s="18">
        <v>121.9</v>
      </c>
      <c r="U396" s="18">
        <v>114.21</v>
      </c>
      <c r="V396" s="18">
        <v>113.5</v>
      </c>
      <c r="W396" s="361">
        <v>112.85</v>
      </c>
      <c r="X396" s="361">
        <v>116.6</v>
      </c>
      <c r="Y396" s="7">
        <v>99.8</v>
      </c>
      <c r="Z396" s="7">
        <v>106.8</v>
      </c>
    </row>
    <row r="397" spans="1:26" ht="12.75">
      <c r="A397" s="49" t="s">
        <v>2132</v>
      </c>
      <c r="G397" s="18"/>
      <c r="I397" s="18">
        <v>104.75</v>
      </c>
      <c r="J397" s="18">
        <v>289.41</v>
      </c>
      <c r="K397" s="18">
        <v>137.7</v>
      </c>
      <c r="L397" s="18">
        <v>86.3</v>
      </c>
      <c r="M397" s="18">
        <v>97.8</v>
      </c>
      <c r="N397" s="18">
        <v>119.1</v>
      </c>
      <c r="O397" s="18">
        <v>135.5</v>
      </c>
      <c r="P397" s="18">
        <v>116.9</v>
      </c>
      <c r="Q397" s="18">
        <v>111</v>
      </c>
      <c r="R397" s="18">
        <v>109.2</v>
      </c>
      <c r="S397" s="18">
        <v>106.8</v>
      </c>
      <c r="T397" s="18">
        <v>102.2</v>
      </c>
      <c r="U397" s="18">
        <v>105.78</v>
      </c>
      <c r="V397" s="18">
        <v>115</v>
      </c>
      <c r="W397" s="361">
        <v>104.96</v>
      </c>
      <c r="X397" s="361">
        <v>106.1</v>
      </c>
      <c r="Y397" s="7">
        <v>108.7</v>
      </c>
      <c r="Z397" s="7">
        <v>104.2</v>
      </c>
    </row>
    <row r="398" spans="1:26" ht="12.75">
      <c r="A398" s="49" t="s">
        <v>2133</v>
      </c>
      <c r="G398" s="18"/>
      <c r="I398" s="18">
        <v>97.11</v>
      </c>
      <c r="J398" s="18">
        <v>241.78</v>
      </c>
      <c r="K398" s="18">
        <v>156.2</v>
      </c>
      <c r="L398" s="18">
        <v>100.2</v>
      </c>
      <c r="M398" s="18">
        <v>107</v>
      </c>
      <c r="N398" s="18">
        <v>121.8</v>
      </c>
      <c r="O398" s="18">
        <v>132</v>
      </c>
      <c r="P398" s="18">
        <v>130.9</v>
      </c>
      <c r="Q398" s="18">
        <v>102</v>
      </c>
      <c r="R398" s="18">
        <v>113</v>
      </c>
      <c r="S398" s="18">
        <v>108.9</v>
      </c>
      <c r="T398" s="18">
        <v>94</v>
      </c>
      <c r="U398" s="18">
        <v>117.1</v>
      </c>
      <c r="V398" s="18">
        <v>126.6</v>
      </c>
      <c r="W398" s="361">
        <v>110.97</v>
      </c>
      <c r="X398" s="361">
        <v>106.1</v>
      </c>
      <c r="Y398" s="7">
        <v>101.9</v>
      </c>
      <c r="Z398" s="7">
        <v>105</v>
      </c>
    </row>
    <row r="399" spans="1:26" ht="12.75">
      <c r="A399" s="49" t="s">
        <v>2134</v>
      </c>
      <c r="G399" s="18"/>
      <c r="I399" s="18">
        <v>112.62</v>
      </c>
      <c r="J399" s="18">
        <v>209.12</v>
      </c>
      <c r="K399" s="18">
        <v>184.6</v>
      </c>
      <c r="L399" s="18">
        <v>79</v>
      </c>
      <c r="M399" s="18">
        <v>131</v>
      </c>
      <c r="N399" s="18">
        <v>91.5</v>
      </c>
      <c r="O399" s="18">
        <v>99.8</v>
      </c>
      <c r="P399" s="18">
        <v>151.9</v>
      </c>
      <c r="Q399" s="18">
        <v>130.4</v>
      </c>
      <c r="R399" s="18">
        <v>126.1</v>
      </c>
      <c r="S399" s="18">
        <v>89.6</v>
      </c>
      <c r="T399" s="18">
        <v>154.2</v>
      </c>
      <c r="U399" s="18">
        <v>102.69</v>
      </c>
      <c r="V399" s="18">
        <v>112</v>
      </c>
      <c r="W399" s="361">
        <v>101.23</v>
      </c>
      <c r="X399" s="361">
        <v>99.9</v>
      </c>
      <c r="Y399" s="7">
        <v>95.9</v>
      </c>
      <c r="Z399" s="7">
        <v>75.4</v>
      </c>
    </row>
    <row r="400" spans="1:26" ht="12.75">
      <c r="A400" s="49" t="s">
        <v>2227</v>
      </c>
      <c r="G400" s="18"/>
      <c r="I400" s="18">
        <v>93.74</v>
      </c>
      <c r="J400" s="18">
        <v>124.27</v>
      </c>
      <c r="K400" s="18">
        <v>154.3</v>
      </c>
      <c r="L400" s="18">
        <v>111.2</v>
      </c>
      <c r="M400" s="18">
        <v>98.5</v>
      </c>
      <c r="N400" s="18">
        <v>119.6</v>
      </c>
      <c r="O400" s="18">
        <v>128.1</v>
      </c>
      <c r="P400" s="18">
        <v>142.5</v>
      </c>
      <c r="Q400" s="18">
        <v>129.6</v>
      </c>
      <c r="R400" s="18">
        <v>103.8</v>
      </c>
      <c r="S400" s="18">
        <v>111.9</v>
      </c>
      <c r="T400" s="18">
        <v>98.8</v>
      </c>
      <c r="U400" s="18">
        <v>114.14</v>
      </c>
      <c r="V400" s="18">
        <v>111.5</v>
      </c>
      <c r="W400" s="361">
        <v>100.35</v>
      </c>
      <c r="X400" s="361">
        <v>101.5</v>
      </c>
      <c r="Y400" s="7">
        <v>107.1</v>
      </c>
      <c r="Z400" s="7">
        <v>110.3</v>
      </c>
    </row>
    <row r="401" spans="1:26" ht="14.25" customHeight="1">
      <c r="A401" s="49" t="s">
        <v>2136</v>
      </c>
      <c r="G401" s="18"/>
      <c r="I401" s="18">
        <v>117.14</v>
      </c>
      <c r="J401" s="18">
        <v>213.01</v>
      </c>
      <c r="K401" s="18">
        <v>176.8</v>
      </c>
      <c r="L401" s="18">
        <v>122.4</v>
      </c>
      <c r="M401" s="18">
        <v>105.3</v>
      </c>
      <c r="N401" s="18">
        <v>100.2</v>
      </c>
      <c r="O401" s="18">
        <v>96.3</v>
      </c>
      <c r="P401" s="18">
        <v>126.9</v>
      </c>
      <c r="Q401" s="18">
        <v>107.3</v>
      </c>
      <c r="R401" s="18">
        <v>130.1</v>
      </c>
      <c r="S401" s="18">
        <v>111.5</v>
      </c>
      <c r="T401" s="18">
        <v>110.6</v>
      </c>
      <c r="U401" s="18">
        <v>96.78</v>
      </c>
      <c r="V401" s="18">
        <v>148.2</v>
      </c>
      <c r="W401" s="361">
        <v>94.6</v>
      </c>
      <c r="X401" s="361">
        <v>99.3</v>
      </c>
      <c r="Y401" s="7">
        <v>115.6</v>
      </c>
      <c r="Z401" s="7">
        <v>79.4</v>
      </c>
    </row>
    <row r="402" spans="1:26" ht="12.75">
      <c r="A402" s="49" t="s">
        <v>2228</v>
      </c>
      <c r="G402" s="18"/>
      <c r="I402" s="18">
        <v>100.77</v>
      </c>
      <c r="J402" s="18">
        <v>119.86</v>
      </c>
      <c r="K402" s="18">
        <v>142.9</v>
      </c>
      <c r="L402" s="18">
        <v>131.5</v>
      </c>
      <c r="M402" s="18">
        <v>123.3</v>
      </c>
      <c r="N402" s="18">
        <v>107</v>
      </c>
      <c r="O402" s="18">
        <v>112.2</v>
      </c>
      <c r="P402" s="18">
        <v>109.9</v>
      </c>
      <c r="Q402" s="18">
        <v>108.4</v>
      </c>
      <c r="R402" s="18">
        <v>118.3</v>
      </c>
      <c r="S402" s="18">
        <v>114</v>
      </c>
      <c r="T402" s="18">
        <v>120.2</v>
      </c>
      <c r="U402" s="18">
        <v>113.32</v>
      </c>
      <c r="V402" s="18">
        <v>107.5</v>
      </c>
      <c r="W402" s="361">
        <v>108.24</v>
      </c>
      <c r="X402" s="361">
        <v>109.1</v>
      </c>
      <c r="Y402" s="7">
        <v>103.1</v>
      </c>
      <c r="Z402" s="7">
        <v>105.3</v>
      </c>
    </row>
    <row r="403" spans="1:26" ht="12.75">
      <c r="A403" s="49" t="s">
        <v>2210</v>
      </c>
      <c r="G403" s="18"/>
      <c r="I403" s="18">
        <v>98.6</v>
      </c>
      <c r="J403" s="18">
        <v>122.52</v>
      </c>
      <c r="K403" s="18">
        <v>136.4</v>
      </c>
      <c r="L403" s="18">
        <v>117.9</v>
      </c>
      <c r="M403" s="18">
        <v>126.2</v>
      </c>
      <c r="N403" s="18">
        <v>111.8</v>
      </c>
      <c r="O403" s="18">
        <v>109.7</v>
      </c>
      <c r="P403" s="18">
        <v>118.2</v>
      </c>
      <c r="Q403" s="18">
        <v>108.7</v>
      </c>
      <c r="R403" s="18">
        <v>120.4</v>
      </c>
      <c r="S403" s="18">
        <v>118.6</v>
      </c>
      <c r="T403" s="18">
        <v>118</v>
      </c>
      <c r="U403" s="18">
        <v>110.3</v>
      </c>
      <c r="V403" s="18">
        <v>106.7</v>
      </c>
      <c r="W403" s="361">
        <v>107.22</v>
      </c>
      <c r="X403" s="361">
        <v>112.7</v>
      </c>
      <c r="Y403" s="7">
        <v>104.6</v>
      </c>
      <c r="Z403" s="7">
        <v>106.4</v>
      </c>
    </row>
    <row r="404" spans="1:25" ht="38.25">
      <c r="A404" s="31" t="s">
        <v>2229</v>
      </c>
      <c r="X404" s="48"/>
      <c r="Y404" s="7"/>
    </row>
    <row r="405" spans="1:26" ht="12.75">
      <c r="A405" s="49" t="s">
        <v>2230</v>
      </c>
      <c r="I405" s="71">
        <v>511.41</v>
      </c>
      <c r="J405" s="71">
        <v>2103.16</v>
      </c>
      <c r="K405" s="71">
        <v>4152.05</v>
      </c>
      <c r="L405" s="71">
        <v>2618.08</v>
      </c>
      <c r="M405" s="71">
        <v>2991.48</v>
      </c>
      <c r="N405" s="71">
        <v>4175.68</v>
      </c>
      <c r="O405" s="71">
        <v>4433</v>
      </c>
      <c r="P405" s="71">
        <v>6569</v>
      </c>
      <c r="Q405" s="71">
        <v>5711</v>
      </c>
      <c r="R405" s="71">
        <v>10368</v>
      </c>
      <c r="S405" s="71">
        <v>3025</v>
      </c>
      <c r="T405" s="71">
        <v>7429</v>
      </c>
      <c r="U405" s="71">
        <v>11044.57</v>
      </c>
      <c r="V405" s="120">
        <v>12417</v>
      </c>
      <c r="W405" s="362">
        <v>12796.99</v>
      </c>
      <c r="X405" s="362">
        <v>14414</v>
      </c>
      <c r="Y405" s="7">
        <v>9832</v>
      </c>
      <c r="Z405" s="7">
        <v>12325</v>
      </c>
    </row>
    <row r="406" spans="1:26" ht="12.75">
      <c r="A406" s="49" t="s">
        <v>2231</v>
      </c>
      <c r="I406" s="71">
        <v>242.02</v>
      </c>
      <c r="J406" s="71">
        <v>295.68</v>
      </c>
      <c r="K406" s="71">
        <v>416.23</v>
      </c>
      <c r="L406" s="71">
        <v>592.66</v>
      </c>
      <c r="M406" s="71">
        <v>712.95</v>
      </c>
      <c r="N406" s="71">
        <v>882.42</v>
      </c>
      <c r="O406" s="71">
        <v>1236</v>
      </c>
      <c r="P406" s="71">
        <v>1119</v>
      </c>
      <c r="Q406" s="71">
        <v>1209</v>
      </c>
      <c r="R406" s="71">
        <v>1512</v>
      </c>
      <c r="S406" s="71">
        <v>1698</v>
      </c>
      <c r="T406" s="71">
        <v>1620</v>
      </c>
      <c r="U406" s="71">
        <v>2081.93</v>
      </c>
      <c r="V406" s="120">
        <v>2228</v>
      </c>
      <c r="W406" s="362">
        <v>1932.85</v>
      </c>
      <c r="X406" s="362">
        <v>1896</v>
      </c>
      <c r="Y406" s="7">
        <v>1883</v>
      </c>
      <c r="Z406" s="7">
        <v>2222</v>
      </c>
    </row>
    <row r="407" spans="1:26" ht="12.75">
      <c r="A407" s="63" t="s">
        <v>2232</v>
      </c>
      <c r="I407" s="71">
        <v>406.49</v>
      </c>
      <c r="J407" s="71">
        <v>462.6</v>
      </c>
      <c r="K407" s="71">
        <v>927.84</v>
      </c>
      <c r="L407" s="71">
        <v>1064.51</v>
      </c>
      <c r="M407" s="71">
        <v>1360.34</v>
      </c>
      <c r="N407" s="71">
        <v>1545.8</v>
      </c>
      <c r="O407" s="71">
        <v>2382</v>
      </c>
      <c r="P407" s="71">
        <v>2402</v>
      </c>
      <c r="Q407" s="71">
        <v>2199</v>
      </c>
      <c r="R407" s="71">
        <v>2819</v>
      </c>
      <c r="S407" s="71">
        <v>4505</v>
      </c>
      <c r="T407" s="71">
        <v>3782</v>
      </c>
      <c r="U407" s="71">
        <v>5919.67</v>
      </c>
      <c r="V407" s="120">
        <v>6505</v>
      </c>
      <c r="W407" s="362">
        <v>4523.28</v>
      </c>
      <c r="X407" s="362">
        <v>4045</v>
      </c>
      <c r="Y407" s="7">
        <v>4225</v>
      </c>
      <c r="Z407" s="7">
        <v>5524</v>
      </c>
    </row>
    <row r="408" spans="1:26" ht="28.5">
      <c r="A408" s="63" t="s">
        <v>2233</v>
      </c>
      <c r="I408" s="71">
        <v>236.07</v>
      </c>
      <c r="J408" s="71">
        <v>305.04</v>
      </c>
      <c r="K408" s="71">
        <v>390.38</v>
      </c>
      <c r="L408" s="71">
        <v>515.82</v>
      </c>
      <c r="M408" s="71">
        <v>547.09</v>
      </c>
      <c r="N408" s="71">
        <v>681.44</v>
      </c>
      <c r="O408" s="71">
        <v>752</v>
      </c>
      <c r="P408" s="71">
        <v>792</v>
      </c>
      <c r="Q408" s="71">
        <v>871</v>
      </c>
      <c r="R408" s="71">
        <v>949</v>
      </c>
      <c r="S408" s="71">
        <v>1101</v>
      </c>
      <c r="T408" s="71">
        <v>1174</v>
      </c>
      <c r="U408" s="71">
        <v>1307.75</v>
      </c>
      <c r="V408" s="120">
        <v>1498</v>
      </c>
      <c r="W408" s="362">
        <v>1526.13</v>
      </c>
      <c r="X408" s="362">
        <v>1512</v>
      </c>
      <c r="Y408" s="7">
        <v>1591</v>
      </c>
      <c r="Z408" s="7">
        <v>1658</v>
      </c>
    </row>
    <row r="409" spans="1:26" ht="15.75">
      <c r="A409" s="49" t="s">
        <v>2234</v>
      </c>
      <c r="I409" s="71">
        <v>337.65</v>
      </c>
      <c r="J409" s="71">
        <v>370.43</v>
      </c>
      <c r="K409" s="71">
        <v>468.48</v>
      </c>
      <c r="L409" s="71">
        <v>571.69</v>
      </c>
      <c r="M409" s="71">
        <v>819.28</v>
      </c>
      <c r="N409" s="71">
        <v>1007.53</v>
      </c>
      <c r="O409" s="71">
        <v>1193</v>
      </c>
      <c r="P409" s="71">
        <v>1436</v>
      </c>
      <c r="Q409" s="71">
        <v>1582</v>
      </c>
      <c r="R409" s="71">
        <v>1856</v>
      </c>
      <c r="S409" s="71">
        <v>2312</v>
      </c>
      <c r="T409" s="71">
        <v>2764</v>
      </c>
      <c r="U409" s="71">
        <v>3080.89</v>
      </c>
      <c r="V409" s="120">
        <v>3562</v>
      </c>
      <c r="W409" s="362">
        <v>4062.49</v>
      </c>
      <c r="X409" s="362">
        <v>4638</v>
      </c>
      <c r="Y409" s="7">
        <v>4666</v>
      </c>
      <c r="Z409" s="7">
        <v>5205</v>
      </c>
    </row>
    <row r="410" spans="1:26" ht="12.75">
      <c r="A410" s="49" t="s">
        <v>2217</v>
      </c>
      <c r="I410" s="71">
        <v>1984.77</v>
      </c>
      <c r="J410" s="71">
        <v>6134.83</v>
      </c>
      <c r="K410" s="71">
        <v>8688.42</v>
      </c>
      <c r="L410" s="71">
        <v>7382.29</v>
      </c>
      <c r="M410" s="71">
        <v>8711.7</v>
      </c>
      <c r="N410" s="71">
        <v>10152.03</v>
      </c>
      <c r="O410" s="71">
        <v>13679</v>
      </c>
      <c r="P410" s="71">
        <v>16984</v>
      </c>
      <c r="Q410" s="71">
        <v>18822</v>
      </c>
      <c r="R410" s="71">
        <v>21505</v>
      </c>
      <c r="S410" s="71">
        <v>24834</v>
      </c>
      <c r="T410" s="71">
        <v>23377</v>
      </c>
      <c r="U410" s="71">
        <v>24814.3</v>
      </c>
      <c r="V410" s="120">
        <v>28775</v>
      </c>
      <c r="W410" s="362">
        <v>34523.18</v>
      </c>
      <c r="X410" s="362">
        <v>35539</v>
      </c>
      <c r="Y410" s="7">
        <v>38496</v>
      </c>
      <c r="Z410" s="7">
        <v>40470</v>
      </c>
    </row>
    <row r="411" spans="1:26" ht="12.75">
      <c r="A411" s="49" t="s">
        <v>2218</v>
      </c>
      <c r="I411" s="71">
        <v>1642.79</v>
      </c>
      <c r="J411" s="71">
        <v>5186.46</v>
      </c>
      <c r="K411" s="71">
        <v>7527.53</v>
      </c>
      <c r="L411" s="71">
        <v>7206.23</v>
      </c>
      <c r="M411" s="71">
        <v>7035.65</v>
      </c>
      <c r="N411" s="71">
        <v>9857.13</v>
      </c>
      <c r="O411" s="71">
        <v>12707</v>
      </c>
      <c r="P411" s="71">
        <v>16830</v>
      </c>
      <c r="Q411" s="71">
        <v>16925</v>
      </c>
      <c r="R411" s="71">
        <v>19711</v>
      </c>
      <c r="S411" s="71">
        <v>20286</v>
      </c>
      <c r="T411" s="71">
        <v>19661</v>
      </c>
      <c r="U411" s="71">
        <v>24156.76</v>
      </c>
      <c r="V411" s="120">
        <v>30488</v>
      </c>
      <c r="W411" s="362">
        <v>34074.5</v>
      </c>
      <c r="X411" s="362">
        <v>36275</v>
      </c>
      <c r="Y411" s="7">
        <v>36622</v>
      </c>
      <c r="Z411" s="7">
        <v>40015</v>
      </c>
    </row>
    <row r="412" spans="1:26" ht="12.75">
      <c r="A412" s="25" t="s">
        <v>2219</v>
      </c>
      <c r="I412" s="71">
        <v>700.42</v>
      </c>
      <c r="J412" s="71">
        <v>1437.03</v>
      </c>
      <c r="K412" s="71">
        <v>2965.54</v>
      </c>
      <c r="L412" s="71">
        <v>2029.75</v>
      </c>
      <c r="M412" s="71">
        <v>3123.25</v>
      </c>
      <c r="N412" s="71">
        <v>2915.38</v>
      </c>
      <c r="O412" s="71">
        <v>2984</v>
      </c>
      <c r="P412" s="71">
        <v>5242</v>
      </c>
      <c r="Q412" s="71">
        <v>5680</v>
      </c>
      <c r="R412" s="71">
        <v>8018</v>
      </c>
      <c r="S412" s="71">
        <v>6325</v>
      </c>
      <c r="T412" s="71">
        <v>11594</v>
      </c>
      <c r="U412" s="71">
        <v>12057.5</v>
      </c>
      <c r="V412" s="120">
        <v>13856</v>
      </c>
      <c r="W412" s="362">
        <v>12716.48</v>
      </c>
      <c r="X412" s="362">
        <v>12357</v>
      </c>
      <c r="Y412" s="7">
        <v>11462</v>
      </c>
      <c r="Z412" s="7">
        <v>7099</v>
      </c>
    </row>
    <row r="413" spans="1:26" ht="12.75">
      <c r="A413" s="49" t="s">
        <v>2235</v>
      </c>
      <c r="I413" s="71">
        <v>237.02</v>
      </c>
      <c r="J413" s="71">
        <v>285.35</v>
      </c>
      <c r="K413" s="71">
        <v>409.88</v>
      </c>
      <c r="L413" s="71">
        <v>525.45</v>
      </c>
      <c r="M413" s="71">
        <v>712.92</v>
      </c>
      <c r="N413" s="71">
        <v>761.08</v>
      </c>
      <c r="O413" s="71">
        <v>845</v>
      </c>
      <c r="P413" s="71">
        <v>914</v>
      </c>
      <c r="Q413" s="71">
        <v>1016</v>
      </c>
      <c r="R413" s="71">
        <v>1009</v>
      </c>
      <c r="S413" s="71">
        <v>1284</v>
      </c>
      <c r="T413" s="71">
        <v>1551</v>
      </c>
      <c r="U413" s="71">
        <v>1538.88</v>
      </c>
      <c r="V413" s="120">
        <v>1914</v>
      </c>
      <c r="W413" s="362">
        <v>1933.49</v>
      </c>
      <c r="X413" s="362">
        <v>2149</v>
      </c>
      <c r="Y413" s="7">
        <v>2103</v>
      </c>
      <c r="Z413" s="7">
        <v>2189</v>
      </c>
    </row>
    <row r="414" spans="1:25" ht="45" customHeight="1">
      <c r="A414" s="17" t="s">
        <v>1851</v>
      </c>
      <c r="X414" s="48"/>
      <c r="Y414" s="48"/>
    </row>
    <row r="415" spans="1:26" ht="12.75">
      <c r="A415" s="49" t="s">
        <v>1232</v>
      </c>
      <c r="F415" s="149">
        <v>3.3</v>
      </c>
      <c r="G415" s="149">
        <v>143.5</v>
      </c>
      <c r="H415" s="149">
        <v>109.1</v>
      </c>
      <c r="I415" s="149">
        <v>141.9</v>
      </c>
      <c r="J415" s="149">
        <v>191.4</v>
      </c>
      <c r="K415" s="149">
        <v>122.2</v>
      </c>
      <c r="L415" s="149">
        <v>117.5</v>
      </c>
      <c r="M415" s="149">
        <v>98.1</v>
      </c>
      <c r="N415" s="149">
        <v>124.7</v>
      </c>
      <c r="O415" s="149">
        <v>117.7</v>
      </c>
      <c r="P415" s="149">
        <v>103</v>
      </c>
      <c r="Q415" s="149">
        <v>110.4</v>
      </c>
      <c r="R415" s="149">
        <v>130.2</v>
      </c>
      <c r="S415" s="149">
        <v>102.5</v>
      </c>
      <c r="T415" s="149">
        <v>98.2</v>
      </c>
      <c r="U415" s="149">
        <v>123.6</v>
      </c>
      <c r="V415" s="149">
        <v>94.9</v>
      </c>
      <c r="W415" s="149">
        <v>110.8</v>
      </c>
      <c r="X415" s="18">
        <v>102.7</v>
      </c>
      <c r="Y415" s="18">
        <v>114.1</v>
      </c>
      <c r="Z415" s="18">
        <v>108.5</v>
      </c>
    </row>
    <row r="416" spans="1:26" ht="12.75">
      <c r="A416" s="49" t="s">
        <v>2236</v>
      </c>
      <c r="F416" s="149">
        <v>2.9</v>
      </c>
      <c r="G416" s="149">
        <v>162.1</v>
      </c>
      <c r="H416" s="149">
        <v>98.4</v>
      </c>
      <c r="I416" s="149">
        <v>110.5</v>
      </c>
      <c r="J416" s="149">
        <v>235.3</v>
      </c>
      <c r="K416" s="149">
        <v>124.7</v>
      </c>
      <c r="L416" s="149">
        <v>108.8</v>
      </c>
      <c r="M416" s="149">
        <v>95.1</v>
      </c>
      <c r="N416" s="149">
        <v>146.2</v>
      </c>
      <c r="O416" s="149">
        <v>112.5</v>
      </c>
      <c r="P416" s="149">
        <v>93.9</v>
      </c>
      <c r="Q416" s="149">
        <v>121</v>
      </c>
      <c r="R416" s="149">
        <v>137.3</v>
      </c>
      <c r="S416" s="149">
        <v>97.4</v>
      </c>
      <c r="T416" s="149">
        <v>93.4</v>
      </c>
      <c r="U416" s="149">
        <v>138.3</v>
      </c>
      <c r="V416" s="149">
        <v>85.3</v>
      </c>
      <c r="W416" s="149">
        <v>122.7</v>
      </c>
      <c r="X416" s="18">
        <v>96.6</v>
      </c>
      <c r="Y416" s="18">
        <v>107.6</v>
      </c>
      <c r="Z416" s="18">
        <v>124.7</v>
      </c>
    </row>
    <row r="417" spans="1:26" ht="12.75">
      <c r="A417" s="49" t="s">
        <v>2237</v>
      </c>
      <c r="F417" s="149">
        <v>3.1</v>
      </c>
      <c r="G417" s="149">
        <v>188.4</v>
      </c>
      <c r="H417" s="149">
        <v>96.8</v>
      </c>
      <c r="I417" s="149">
        <v>98.1</v>
      </c>
      <c r="J417" s="149">
        <v>256.9</v>
      </c>
      <c r="K417" s="149">
        <v>133.2</v>
      </c>
      <c r="L417" s="149">
        <v>99.6</v>
      </c>
      <c r="M417" s="149">
        <v>82.3</v>
      </c>
      <c r="N417" s="149">
        <v>165</v>
      </c>
      <c r="O417" s="149">
        <v>111.7</v>
      </c>
      <c r="P417" s="149">
        <v>85.9</v>
      </c>
      <c r="Q417" s="149">
        <v>129.4</v>
      </c>
      <c r="R417" s="149">
        <v>145.5</v>
      </c>
      <c r="S417" s="149">
        <v>95.4</v>
      </c>
      <c r="T417" s="149">
        <v>86.6</v>
      </c>
      <c r="U417" s="149">
        <v>131.4</v>
      </c>
      <c r="V417" s="149">
        <v>95.8</v>
      </c>
      <c r="W417" s="149">
        <v>131.9</v>
      </c>
      <c r="X417" s="18">
        <v>94.5</v>
      </c>
      <c r="Y417" s="18">
        <v>104.3</v>
      </c>
      <c r="Z417" s="18">
        <v>120.3</v>
      </c>
    </row>
    <row r="418" spans="1:26" ht="12.75">
      <c r="A418" s="63" t="s">
        <v>2238</v>
      </c>
      <c r="F418" s="149">
        <v>3.4</v>
      </c>
      <c r="G418" s="149">
        <v>175.2</v>
      </c>
      <c r="H418" s="149">
        <v>97.2</v>
      </c>
      <c r="I418" s="149">
        <v>98.4</v>
      </c>
      <c r="J418" s="149">
        <v>276.9</v>
      </c>
      <c r="K418" s="149">
        <v>127.7</v>
      </c>
      <c r="L418" s="149">
        <v>99.3</v>
      </c>
      <c r="M418" s="149">
        <v>80.6</v>
      </c>
      <c r="N418" s="149">
        <v>177.1</v>
      </c>
      <c r="O418" s="149">
        <v>108.4</v>
      </c>
      <c r="P418" s="149">
        <v>80.2</v>
      </c>
      <c r="Q418" s="149">
        <v>134.9</v>
      </c>
      <c r="R418" s="149">
        <v>144.6</v>
      </c>
      <c r="S418" s="149">
        <v>92.9</v>
      </c>
      <c r="T418" s="149">
        <v>87.8</v>
      </c>
      <c r="U418" s="149">
        <v>127.8</v>
      </c>
      <c r="V418" s="149">
        <v>96.7</v>
      </c>
      <c r="W418" s="149">
        <v>136.6</v>
      </c>
      <c r="X418" s="18">
        <v>93.1</v>
      </c>
      <c r="Y418" s="18">
        <v>106.3</v>
      </c>
      <c r="Z418" s="18">
        <v>117.6</v>
      </c>
    </row>
    <row r="419" spans="1:26" ht="12.75">
      <c r="A419" s="63" t="s">
        <v>2239</v>
      </c>
      <c r="F419" s="149">
        <v>3.1</v>
      </c>
      <c r="G419" s="149">
        <v>203.8</v>
      </c>
      <c r="H419" s="149">
        <v>93</v>
      </c>
      <c r="I419" s="149">
        <v>94</v>
      </c>
      <c r="J419" s="149">
        <v>207.6</v>
      </c>
      <c r="K419" s="149">
        <v>157.9</v>
      </c>
      <c r="L419" s="149">
        <v>95.3</v>
      </c>
      <c r="M419" s="149">
        <v>77.8</v>
      </c>
      <c r="N419" s="149">
        <v>126.4</v>
      </c>
      <c r="O419" s="149">
        <v>145.3</v>
      </c>
      <c r="P419" s="149">
        <v>92.2</v>
      </c>
      <c r="Q419" s="149">
        <v>111</v>
      </c>
      <c r="R419" s="149">
        <v>141.8</v>
      </c>
      <c r="S419" s="149">
        <v>106.9</v>
      </c>
      <c r="T419" s="149">
        <v>81.3</v>
      </c>
      <c r="U419" s="149">
        <v>132.7</v>
      </c>
      <c r="V419" s="149">
        <v>88.4</v>
      </c>
      <c r="W419" s="149">
        <v>127</v>
      </c>
      <c r="X419" s="18">
        <v>101.2</v>
      </c>
      <c r="Y419" s="18">
        <v>96.2</v>
      </c>
      <c r="Z419" s="18">
        <v>108.3</v>
      </c>
    </row>
    <row r="420" spans="1:26" ht="12.75">
      <c r="A420" s="63" t="s">
        <v>2240</v>
      </c>
      <c r="F420" s="149">
        <v>4.3</v>
      </c>
      <c r="G420" s="149">
        <v>179.3</v>
      </c>
      <c r="H420" s="149">
        <v>87.5</v>
      </c>
      <c r="I420" s="149">
        <v>96.6</v>
      </c>
      <c r="J420" s="149">
        <v>188.7</v>
      </c>
      <c r="K420" s="149">
        <v>139.5</v>
      </c>
      <c r="L420" s="149">
        <v>104.3</v>
      </c>
      <c r="M420" s="149">
        <v>105.1</v>
      </c>
      <c r="N420" s="149">
        <v>130.8</v>
      </c>
      <c r="O420" s="149">
        <v>95.3</v>
      </c>
      <c r="P420" s="149">
        <v>93.6</v>
      </c>
      <c r="Q420" s="149">
        <v>117.3</v>
      </c>
      <c r="R420" s="149">
        <v>134.2</v>
      </c>
      <c r="S420" s="149">
        <v>106.2</v>
      </c>
      <c r="T420" s="149">
        <v>84.8</v>
      </c>
      <c r="U420" s="149">
        <v>118.3</v>
      </c>
      <c r="V420" s="149">
        <v>70.7</v>
      </c>
      <c r="W420" s="149">
        <v>101.9</v>
      </c>
      <c r="X420" s="18">
        <v>105</v>
      </c>
      <c r="Y420" s="18">
        <v>105.3</v>
      </c>
      <c r="Z420" s="18">
        <v>112.5</v>
      </c>
    </row>
    <row r="421" spans="1:26" ht="12.75">
      <c r="A421" s="63" t="s">
        <v>2241</v>
      </c>
      <c r="F421" s="149">
        <v>2.5</v>
      </c>
      <c r="G421" s="149">
        <v>162.6</v>
      </c>
      <c r="H421" s="149">
        <v>96</v>
      </c>
      <c r="I421" s="149">
        <v>111.3</v>
      </c>
      <c r="J421" s="149">
        <v>303</v>
      </c>
      <c r="K421" s="149">
        <v>106.1</v>
      </c>
      <c r="L421" s="149">
        <v>90.3</v>
      </c>
      <c r="M421" s="149">
        <v>109.7</v>
      </c>
      <c r="N421" s="149">
        <v>134.2</v>
      </c>
      <c r="O421" s="149">
        <v>103.5</v>
      </c>
      <c r="P421" s="149">
        <v>92.9</v>
      </c>
      <c r="Q421" s="149">
        <v>116.7</v>
      </c>
      <c r="R421" s="149">
        <v>111.4</v>
      </c>
      <c r="S421" s="149">
        <v>99.6</v>
      </c>
      <c r="T421" s="149">
        <v>96.8</v>
      </c>
      <c r="U421" s="149">
        <v>259.1</v>
      </c>
      <c r="V421" s="149">
        <v>83.6</v>
      </c>
      <c r="W421" s="149">
        <v>80.7</v>
      </c>
      <c r="X421" s="18">
        <v>79.8</v>
      </c>
      <c r="Y421" s="18">
        <v>136.3</v>
      </c>
      <c r="Z421" s="18">
        <v>149</v>
      </c>
    </row>
    <row r="422" spans="1:26" ht="12.75">
      <c r="A422" s="63" t="s">
        <v>2242</v>
      </c>
      <c r="F422" s="149">
        <v>2.1</v>
      </c>
      <c r="G422" s="149">
        <v>170.7</v>
      </c>
      <c r="H422" s="149">
        <v>79.5</v>
      </c>
      <c r="I422" s="149">
        <v>109.3</v>
      </c>
      <c r="J422" s="149">
        <v>198.9</v>
      </c>
      <c r="K422" s="149">
        <v>129.1</v>
      </c>
      <c r="L422" s="149">
        <v>111.7</v>
      </c>
      <c r="M422" s="149">
        <v>103.3</v>
      </c>
      <c r="N422" s="149">
        <v>143</v>
      </c>
      <c r="O422" s="149">
        <v>102.2</v>
      </c>
      <c r="P422" s="149">
        <v>88.5</v>
      </c>
      <c r="Q422" s="149">
        <v>144.8</v>
      </c>
      <c r="R422" s="149">
        <v>134.2</v>
      </c>
      <c r="S422" s="149">
        <v>105</v>
      </c>
      <c r="T422" s="149">
        <v>88.3</v>
      </c>
      <c r="U422" s="149">
        <v>143.7</v>
      </c>
      <c r="V422" s="149">
        <v>92.4</v>
      </c>
      <c r="W422" s="149">
        <v>129.7</v>
      </c>
      <c r="X422" s="18">
        <v>83.7</v>
      </c>
      <c r="Y422" s="18">
        <v>103.6</v>
      </c>
      <c r="Z422" s="18">
        <v>126.6</v>
      </c>
    </row>
    <row r="423" spans="1:26" ht="12.75">
      <c r="A423" s="97" t="s">
        <v>2243</v>
      </c>
      <c r="F423" s="149">
        <v>2.7</v>
      </c>
      <c r="G423" s="149">
        <v>246.6</v>
      </c>
      <c r="H423" s="149">
        <v>99.3</v>
      </c>
      <c r="I423" s="149">
        <v>97</v>
      </c>
      <c r="J423" s="149">
        <v>230.3</v>
      </c>
      <c r="K423" s="149">
        <v>150.9</v>
      </c>
      <c r="L423" s="149">
        <v>101.3</v>
      </c>
      <c r="M423" s="149">
        <v>84.2</v>
      </c>
      <c r="N423" s="149">
        <v>146.3</v>
      </c>
      <c r="O423" s="149">
        <v>113.7</v>
      </c>
      <c r="P423" s="149">
        <v>101.9</v>
      </c>
      <c r="Q423" s="149">
        <v>114.7</v>
      </c>
      <c r="R423" s="149">
        <v>159.3</v>
      </c>
      <c r="S423" s="149">
        <v>95.9</v>
      </c>
      <c r="T423" s="149">
        <v>80.1</v>
      </c>
      <c r="U423" s="149">
        <v>143.8</v>
      </c>
      <c r="V423" s="149">
        <v>95.3</v>
      </c>
      <c r="W423" s="149">
        <v>126.1</v>
      </c>
      <c r="X423" s="18">
        <v>99.1</v>
      </c>
      <c r="Y423" s="18">
        <v>96.2</v>
      </c>
      <c r="Z423" s="18">
        <v>123.6</v>
      </c>
    </row>
    <row r="424" spans="1:26" ht="12.75">
      <c r="A424" s="97" t="s">
        <v>2244</v>
      </c>
      <c r="F424" s="149">
        <v>2.6</v>
      </c>
      <c r="G424" s="149">
        <v>241.6</v>
      </c>
      <c r="H424" s="149">
        <v>105.7</v>
      </c>
      <c r="I424" s="149">
        <v>97.2</v>
      </c>
      <c r="J424" s="149">
        <v>189.5</v>
      </c>
      <c r="K424" s="149">
        <v>142.1</v>
      </c>
      <c r="L424" s="149">
        <v>105.7</v>
      </c>
      <c r="M424" s="149">
        <v>87.5</v>
      </c>
      <c r="N424" s="149">
        <v>115.8</v>
      </c>
      <c r="O424" s="149">
        <v>118.9</v>
      </c>
      <c r="P424" s="149">
        <v>92.4</v>
      </c>
      <c r="Q424" s="149">
        <v>112.2</v>
      </c>
      <c r="R424" s="149">
        <v>131.1</v>
      </c>
      <c r="S424" s="149">
        <v>109.2</v>
      </c>
      <c r="T424" s="149">
        <v>91.2</v>
      </c>
      <c r="U424" s="149">
        <v>124.4</v>
      </c>
      <c r="V424" s="149">
        <v>103.1</v>
      </c>
      <c r="W424" s="149">
        <v>118</v>
      </c>
      <c r="X424" s="18">
        <v>103.4</v>
      </c>
      <c r="Y424" s="18">
        <v>102.1</v>
      </c>
      <c r="Z424" s="18">
        <v>129.4</v>
      </c>
    </row>
    <row r="425" spans="1:26" ht="12.75">
      <c r="A425" s="63" t="s">
        <v>2245</v>
      </c>
      <c r="F425" s="149">
        <v>2.4</v>
      </c>
      <c r="G425" s="149">
        <v>204.2</v>
      </c>
      <c r="H425" s="149">
        <v>97.9</v>
      </c>
      <c r="I425" s="149">
        <v>101.6</v>
      </c>
      <c r="J425" s="149">
        <v>180.3</v>
      </c>
      <c r="K425" s="149">
        <v>141.4</v>
      </c>
      <c r="L425" s="149">
        <v>104.5</v>
      </c>
      <c r="M425" s="149">
        <v>91.7</v>
      </c>
      <c r="N425" s="149">
        <v>122.1</v>
      </c>
      <c r="O425" s="149">
        <v>131.7</v>
      </c>
      <c r="P425" s="149">
        <v>100.3</v>
      </c>
      <c r="Q425" s="149">
        <v>108.8</v>
      </c>
      <c r="R425" s="149">
        <v>125.3</v>
      </c>
      <c r="S425" s="149">
        <v>113.1</v>
      </c>
      <c r="T425" s="149">
        <v>89.9</v>
      </c>
      <c r="U425" s="149">
        <v>120.5</v>
      </c>
      <c r="V425" s="149">
        <v>105.2</v>
      </c>
      <c r="W425" s="149">
        <v>122</v>
      </c>
      <c r="X425" s="18">
        <v>106.4</v>
      </c>
      <c r="Y425" s="18">
        <v>95.4</v>
      </c>
      <c r="Z425" s="18">
        <v>107.8</v>
      </c>
    </row>
    <row r="426" spans="1:26" ht="12.75">
      <c r="A426" s="49" t="s">
        <v>1257</v>
      </c>
      <c r="F426" s="149">
        <v>3.2</v>
      </c>
      <c r="G426" s="149">
        <v>95.4</v>
      </c>
      <c r="H426" s="149">
        <v>99.1</v>
      </c>
      <c r="I426" s="149">
        <v>153.4</v>
      </c>
      <c r="J426" s="149">
        <v>247.2</v>
      </c>
      <c r="K426" s="149">
        <v>97.4</v>
      </c>
      <c r="L426" s="149">
        <v>136.8</v>
      </c>
      <c r="M426" s="149">
        <v>111.9</v>
      </c>
      <c r="N426" s="149">
        <v>109.9</v>
      </c>
      <c r="O426" s="149">
        <v>123.7</v>
      </c>
      <c r="P426" s="149">
        <v>88.3</v>
      </c>
      <c r="Q426" s="149">
        <v>95.6</v>
      </c>
      <c r="R426" s="149">
        <v>205.7</v>
      </c>
      <c r="S426" s="149">
        <v>86.6</v>
      </c>
      <c r="T426" s="149">
        <v>100.4</v>
      </c>
      <c r="U426" s="149">
        <v>171.1</v>
      </c>
      <c r="V426" s="149">
        <v>75.8</v>
      </c>
      <c r="W426" s="149">
        <v>129.7</v>
      </c>
      <c r="X426" s="18">
        <v>78.8</v>
      </c>
      <c r="Y426" s="18">
        <v>117.7</v>
      </c>
      <c r="Z426" s="18">
        <v>152.6</v>
      </c>
    </row>
    <row r="427" spans="1:26" ht="12.75">
      <c r="A427" s="49" t="s">
        <v>1256</v>
      </c>
      <c r="F427" s="149">
        <v>2.6</v>
      </c>
      <c r="G427" s="149">
        <v>132</v>
      </c>
      <c r="H427" s="149">
        <v>103.9</v>
      </c>
      <c r="I427" s="149">
        <v>105.3</v>
      </c>
      <c r="J427" s="149">
        <v>141.6</v>
      </c>
      <c r="K427" s="149">
        <v>123.9</v>
      </c>
      <c r="L427" s="149">
        <v>120.7</v>
      </c>
      <c r="M427" s="149">
        <v>117.9</v>
      </c>
      <c r="N427" s="149">
        <v>120.4</v>
      </c>
      <c r="O427" s="149">
        <v>96.1</v>
      </c>
      <c r="P427" s="149">
        <v>107.3</v>
      </c>
      <c r="Q427" s="149">
        <v>115.2</v>
      </c>
      <c r="R427" s="149">
        <v>95.8</v>
      </c>
      <c r="S427" s="149">
        <v>106.2</v>
      </c>
      <c r="T427" s="149">
        <v>131.7</v>
      </c>
      <c r="U427" s="149">
        <v>121.1</v>
      </c>
      <c r="V427" s="149">
        <v>76.8</v>
      </c>
      <c r="W427" s="149">
        <v>95.4</v>
      </c>
      <c r="X427" s="18">
        <v>105.6</v>
      </c>
      <c r="Y427" s="18">
        <v>117</v>
      </c>
      <c r="Z427" s="18">
        <v>138.1</v>
      </c>
    </row>
    <row r="428" spans="1:26" ht="12.75">
      <c r="A428" s="49" t="s">
        <v>2246</v>
      </c>
      <c r="F428" s="149">
        <v>4</v>
      </c>
      <c r="G428" s="149">
        <v>107.6</v>
      </c>
      <c r="H428" s="149">
        <v>100.1</v>
      </c>
      <c r="I428" s="149">
        <v>112</v>
      </c>
      <c r="J428" s="149">
        <v>246.8</v>
      </c>
      <c r="K428" s="149">
        <v>174.8</v>
      </c>
      <c r="L428" s="149">
        <v>106.8</v>
      </c>
      <c r="M428" s="149">
        <v>88.2</v>
      </c>
      <c r="N428" s="149">
        <v>121.4</v>
      </c>
      <c r="O428" s="149">
        <v>121</v>
      </c>
      <c r="P428" s="149">
        <v>97.9</v>
      </c>
      <c r="Q428" s="149">
        <v>105.3</v>
      </c>
      <c r="R428" s="149">
        <v>110.8</v>
      </c>
      <c r="S428" s="149">
        <v>129.4</v>
      </c>
      <c r="T428" s="149">
        <v>110.9</v>
      </c>
      <c r="U428" s="149">
        <v>106.3</v>
      </c>
      <c r="V428" s="149">
        <v>106.3</v>
      </c>
      <c r="W428" s="149">
        <v>115.3</v>
      </c>
      <c r="X428" s="18">
        <v>95.9</v>
      </c>
      <c r="Y428" s="18">
        <v>92.3</v>
      </c>
      <c r="Z428" s="18">
        <v>156.2</v>
      </c>
    </row>
    <row r="429" spans="1:26" ht="12.75">
      <c r="A429" s="25" t="s">
        <v>1259</v>
      </c>
      <c r="F429" s="149">
        <v>3.4</v>
      </c>
      <c r="G429" s="149">
        <v>111.4</v>
      </c>
      <c r="H429" s="149">
        <v>105.7</v>
      </c>
      <c r="I429" s="149">
        <v>156.3</v>
      </c>
      <c r="J429" s="149">
        <v>210.6</v>
      </c>
      <c r="K429" s="149">
        <v>99.1</v>
      </c>
      <c r="L429" s="149">
        <v>112.6</v>
      </c>
      <c r="M429" s="149">
        <v>139.8</v>
      </c>
      <c r="N429" s="149">
        <v>97.8</v>
      </c>
      <c r="O429" s="149">
        <v>98.6</v>
      </c>
      <c r="P429" s="149">
        <v>116.7</v>
      </c>
      <c r="Q429" s="149">
        <v>103.3</v>
      </c>
      <c r="R429" s="149">
        <v>131.1</v>
      </c>
      <c r="S429" s="149">
        <v>116.4</v>
      </c>
      <c r="T429" s="149">
        <v>95.3</v>
      </c>
      <c r="U429" s="149">
        <v>201.4</v>
      </c>
      <c r="V429" s="149">
        <v>47</v>
      </c>
      <c r="W429" s="149">
        <v>99.4</v>
      </c>
      <c r="X429" s="18">
        <v>124.2</v>
      </c>
      <c r="Y429" s="18">
        <v>116</v>
      </c>
      <c r="Z429" s="18">
        <v>83.9</v>
      </c>
    </row>
    <row r="430" spans="1:26" ht="12.75">
      <c r="A430" s="25" t="s">
        <v>2247</v>
      </c>
      <c r="F430" s="149">
        <v>2.2</v>
      </c>
      <c r="G430" s="149">
        <v>142.8</v>
      </c>
      <c r="H430" s="149">
        <v>103.3</v>
      </c>
      <c r="I430" s="149">
        <v>154.7</v>
      </c>
      <c r="J430" s="149">
        <v>179.6</v>
      </c>
      <c r="K430" s="149">
        <v>119.4</v>
      </c>
      <c r="L430" s="149">
        <v>138</v>
      </c>
      <c r="M430" s="149">
        <v>140.6</v>
      </c>
      <c r="N430" s="149">
        <v>115.2</v>
      </c>
      <c r="O430" s="149">
        <v>118.5</v>
      </c>
      <c r="P430" s="149">
        <v>128</v>
      </c>
      <c r="Q430" s="149">
        <v>109.9</v>
      </c>
      <c r="R430" s="149">
        <v>101.7</v>
      </c>
      <c r="S430" s="149">
        <v>104.3</v>
      </c>
      <c r="T430" s="149">
        <v>92.8</v>
      </c>
      <c r="U430" s="149">
        <v>147.8</v>
      </c>
      <c r="V430" s="149">
        <v>72.8</v>
      </c>
      <c r="W430" s="149">
        <v>106.2</v>
      </c>
      <c r="X430" s="18">
        <v>111.4</v>
      </c>
      <c r="Y430" s="18">
        <v>99.4</v>
      </c>
      <c r="Z430" s="18">
        <v>109</v>
      </c>
    </row>
    <row r="431" spans="1:26" ht="12.75">
      <c r="A431" s="63" t="s">
        <v>2248</v>
      </c>
      <c r="F431" s="149">
        <v>2.3</v>
      </c>
      <c r="G431" s="149">
        <v>240.7</v>
      </c>
      <c r="H431" s="149">
        <v>91.4</v>
      </c>
      <c r="I431" s="149">
        <v>144</v>
      </c>
      <c r="J431" s="149">
        <v>179.5</v>
      </c>
      <c r="K431" s="149">
        <v>126.7</v>
      </c>
      <c r="L431" s="149">
        <v>116.5</v>
      </c>
      <c r="M431" s="149">
        <v>124.2</v>
      </c>
      <c r="N431" s="149">
        <v>123.6</v>
      </c>
      <c r="O431" s="149">
        <v>131.8</v>
      </c>
      <c r="P431" s="149">
        <v>137</v>
      </c>
      <c r="Q431" s="149">
        <v>106.3</v>
      </c>
      <c r="R431" s="149">
        <v>83.3</v>
      </c>
      <c r="S431" s="149">
        <v>115.6</v>
      </c>
      <c r="T431" s="149">
        <v>83.4</v>
      </c>
      <c r="U431" s="149">
        <v>153.4</v>
      </c>
      <c r="V431" s="149">
        <v>72.5</v>
      </c>
      <c r="W431" s="149">
        <v>111.3</v>
      </c>
      <c r="X431" s="18">
        <v>105</v>
      </c>
      <c r="Y431" s="18">
        <v>110.2</v>
      </c>
      <c r="Z431" s="18">
        <v>116</v>
      </c>
    </row>
    <row r="432" spans="1:26" ht="12.75">
      <c r="A432" s="63" t="s">
        <v>2249</v>
      </c>
      <c r="F432" s="149">
        <v>2.2</v>
      </c>
      <c r="G432" s="149">
        <v>139.1</v>
      </c>
      <c r="H432" s="149">
        <v>115.8</v>
      </c>
      <c r="I432" s="149">
        <v>125.8</v>
      </c>
      <c r="J432" s="149">
        <v>215.9</v>
      </c>
      <c r="K432" s="149">
        <v>130.6</v>
      </c>
      <c r="L432" s="149">
        <v>155.9</v>
      </c>
      <c r="M432" s="149">
        <v>131</v>
      </c>
      <c r="N432" s="149">
        <v>130.3</v>
      </c>
      <c r="O432" s="149">
        <v>117.5</v>
      </c>
      <c r="P432" s="149">
        <v>122.5</v>
      </c>
      <c r="Q432" s="149">
        <v>118.7</v>
      </c>
      <c r="R432" s="149">
        <v>103</v>
      </c>
      <c r="S432" s="149">
        <v>111.6</v>
      </c>
      <c r="T432" s="149">
        <v>90.7</v>
      </c>
      <c r="U432" s="149">
        <v>121.5</v>
      </c>
      <c r="V432" s="149">
        <v>94.4</v>
      </c>
      <c r="W432" s="149">
        <v>98.7</v>
      </c>
      <c r="X432" s="18">
        <v>113.8</v>
      </c>
      <c r="Y432" s="18">
        <v>90.5</v>
      </c>
      <c r="Z432" s="18">
        <v>107.4</v>
      </c>
    </row>
    <row r="433" spans="1:26" ht="12.75">
      <c r="A433" s="63" t="s">
        <v>2250</v>
      </c>
      <c r="F433" s="149">
        <v>1.3</v>
      </c>
      <c r="G433" s="149">
        <v>113.3</v>
      </c>
      <c r="H433" s="149">
        <v>101.5</v>
      </c>
      <c r="I433" s="149">
        <v>199.7</v>
      </c>
      <c r="J433" s="149">
        <v>198.2</v>
      </c>
      <c r="K433" s="149">
        <v>94.8</v>
      </c>
      <c r="L433" s="149">
        <v>117.3</v>
      </c>
      <c r="M433" s="149">
        <v>138.9</v>
      </c>
      <c r="N433" s="149">
        <v>115.3</v>
      </c>
      <c r="O433" s="149">
        <v>97.9</v>
      </c>
      <c r="P433" s="149">
        <v>108</v>
      </c>
      <c r="Q433" s="149">
        <v>122.1</v>
      </c>
      <c r="R433" s="149">
        <v>121.4</v>
      </c>
      <c r="S433" s="149">
        <v>83.1</v>
      </c>
      <c r="T433" s="149">
        <v>148.9</v>
      </c>
      <c r="U433" s="149">
        <v>176.3</v>
      </c>
      <c r="V433" s="149">
        <v>57</v>
      </c>
      <c r="W433" s="149">
        <v>103.2</v>
      </c>
      <c r="X433" s="18">
        <v>115.4</v>
      </c>
      <c r="Y433" s="18">
        <v>130.4</v>
      </c>
      <c r="Z433" s="18">
        <v>104.3</v>
      </c>
    </row>
    <row r="434" spans="1:26" ht="12.75">
      <c r="A434" s="63" t="s">
        <v>2251</v>
      </c>
      <c r="F434" s="149">
        <v>2.2</v>
      </c>
      <c r="G434" s="149">
        <v>113.1</v>
      </c>
      <c r="H434" s="149">
        <v>96</v>
      </c>
      <c r="I434" s="149">
        <v>211.9</v>
      </c>
      <c r="J434" s="149">
        <v>113.7</v>
      </c>
      <c r="K434" s="149">
        <v>110.7</v>
      </c>
      <c r="L434" s="149">
        <v>146.9</v>
      </c>
      <c r="M434" s="149">
        <v>177</v>
      </c>
      <c r="N434" s="149">
        <v>75.1</v>
      </c>
      <c r="O434" s="149">
        <v>106.8</v>
      </c>
      <c r="P434" s="149">
        <v>137.6</v>
      </c>
      <c r="Q434" s="149">
        <v>85.9</v>
      </c>
      <c r="R434" s="149">
        <v>175.2</v>
      </c>
      <c r="S434" s="149">
        <v>72.2</v>
      </c>
      <c r="T434" s="149">
        <v>111.7</v>
      </c>
      <c r="U434" s="149">
        <v>212.2</v>
      </c>
      <c r="V434" s="149">
        <v>37.7</v>
      </c>
      <c r="W434" s="149">
        <v>140.1</v>
      </c>
      <c r="X434" s="18">
        <v>104.3</v>
      </c>
      <c r="Y434" s="18">
        <v>130.1</v>
      </c>
      <c r="Z434" s="18">
        <v>107.8</v>
      </c>
    </row>
    <row r="435" spans="1:26" ht="12.75">
      <c r="A435" s="63" t="s">
        <v>2252</v>
      </c>
      <c r="F435" s="149">
        <v>2.4</v>
      </c>
      <c r="G435" s="149">
        <v>112.8</v>
      </c>
      <c r="H435" s="149">
        <v>100</v>
      </c>
      <c r="I435" s="149">
        <v>163.4</v>
      </c>
      <c r="J435" s="149">
        <v>208.6</v>
      </c>
      <c r="K435" s="149">
        <v>94</v>
      </c>
      <c r="L435" s="149">
        <v>115.4</v>
      </c>
      <c r="M435" s="149">
        <v>191.4</v>
      </c>
      <c r="N435" s="149">
        <v>89.8</v>
      </c>
      <c r="O435" s="149">
        <v>104.2</v>
      </c>
      <c r="P435" s="149">
        <v>128.2</v>
      </c>
      <c r="Q435" s="149">
        <v>98.1</v>
      </c>
      <c r="R435" s="149">
        <v>116.4</v>
      </c>
      <c r="S435" s="149">
        <v>110.3</v>
      </c>
      <c r="T435" s="149">
        <v>95</v>
      </c>
      <c r="U435" s="149">
        <v>167.4</v>
      </c>
      <c r="V435" s="149">
        <v>59</v>
      </c>
      <c r="W435" s="149">
        <v>115.5</v>
      </c>
      <c r="X435" s="18">
        <v>111.7</v>
      </c>
      <c r="Y435" s="18">
        <v>110.4</v>
      </c>
      <c r="Z435" s="18">
        <v>103.2</v>
      </c>
    </row>
    <row r="436" spans="1:26" ht="12.75">
      <c r="A436" s="63" t="s">
        <v>2253</v>
      </c>
      <c r="F436" s="149">
        <v>2.6</v>
      </c>
      <c r="G436" s="149">
        <v>107.4</v>
      </c>
      <c r="H436" s="149">
        <v>106.5</v>
      </c>
      <c r="I436" s="149">
        <v>165.1</v>
      </c>
      <c r="J436" s="149">
        <v>181.7</v>
      </c>
      <c r="K436" s="149">
        <v>93.6</v>
      </c>
      <c r="L436" s="149">
        <v>110.2</v>
      </c>
      <c r="M436" s="149">
        <v>168.8</v>
      </c>
      <c r="N436" s="149">
        <v>92.3</v>
      </c>
      <c r="O436" s="149">
        <v>104.6</v>
      </c>
      <c r="P436" s="149">
        <v>126.1</v>
      </c>
      <c r="Q436" s="149">
        <v>101.5</v>
      </c>
      <c r="R436" s="149">
        <v>110.6</v>
      </c>
      <c r="S436" s="149">
        <v>116.1</v>
      </c>
      <c r="T436" s="149">
        <v>83.9</v>
      </c>
      <c r="U436" s="149">
        <v>175.5</v>
      </c>
      <c r="V436" s="149">
        <v>59.5</v>
      </c>
      <c r="W436" s="149">
        <v>112.5</v>
      </c>
      <c r="X436" s="18">
        <v>122.7</v>
      </c>
      <c r="Y436" s="18">
        <v>103.5</v>
      </c>
      <c r="Z436" s="18">
        <v>102.4</v>
      </c>
    </row>
    <row r="437" spans="1:26" ht="12.75">
      <c r="A437" s="25" t="s">
        <v>2254</v>
      </c>
      <c r="F437" s="149">
        <v>2.3</v>
      </c>
      <c r="G437" s="149">
        <v>126.8</v>
      </c>
      <c r="H437" s="149">
        <v>114.7</v>
      </c>
      <c r="I437" s="149">
        <v>103.2</v>
      </c>
      <c r="J437" s="149">
        <v>353.4</v>
      </c>
      <c r="K437" s="149">
        <v>123.1</v>
      </c>
      <c r="L437" s="149">
        <v>146.7</v>
      </c>
      <c r="M437" s="149">
        <v>119.4</v>
      </c>
      <c r="N437" s="149">
        <v>187.3</v>
      </c>
      <c r="O437" s="149">
        <v>183.9</v>
      </c>
      <c r="P437" s="149">
        <v>94.5</v>
      </c>
      <c r="Q437" s="149">
        <v>143.1</v>
      </c>
      <c r="R437" s="149">
        <v>89.3</v>
      </c>
      <c r="S437" s="149">
        <v>124.4</v>
      </c>
      <c r="T437" s="149">
        <v>128.9</v>
      </c>
      <c r="U437" s="149">
        <v>134.7</v>
      </c>
      <c r="V437" s="149">
        <v>137.1</v>
      </c>
      <c r="W437" s="149">
        <v>100</v>
      </c>
      <c r="X437" s="18">
        <v>126.3</v>
      </c>
      <c r="Y437" s="18">
        <v>116.3</v>
      </c>
      <c r="Z437" s="18">
        <v>114.7</v>
      </c>
    </row>
    <row r="438" spans="1:26" ht="12.75">
      <c r="A438" s="25" t="s">
        <v>2255</v>
      </c>
      <c r="F438" s="149">
        <v>2.6</v>
      </c>
      <c r="G438" s="149">
        <v>101.5</v>
      </c>
      <c r="H438" s="149">
        <v>109.7</v>
      </c>
      <c r="I438" s="149">
        <v>177.5</v>
      </c>
      <c r="J438" s="149">
        <v>245.5</v>
      </c>
      <c r="K438" s="149">
        <v>79.4</v>
      </c>
      <c r="L438" s="149">
        <v>142.7</v>
      </c>
      <c r="M438" s="149">
        <v>126.3</v>
      </c>
      <c r="N438" s="149">
        <v>84.1</v>
      </c>
      <c r="O438" s="149">
        <v>125.7</v>
      </c>
      <c r="P438" s="149">
        <v>112.5</v>
      </c>
      <c r="Q438" s="149">
        <v>132.7</v>
      </c>
      <c r="R438" s="149">
        <v>91.5</v>
      </c>
      <c r="S438" s="149">
        <v>122.1</v>
      </c>
      <c r="T438" s="149">
        <v>85.2</v>
      </c>
      <c r="U438" s="149">
        <v>136.7</v>
      </c>
      <c r="V438" s="149">
        <v>102.7</v>
      </c>
      <c r="W438" s="149">
        <v>105.5</v>
      </c>
      <c r="X438" s="18">
        <v>99.7</v>
      </c>
      <c r="Y438" s="18">
        <v>120.9</v>
      </c>
      <c r="Z438" s="18">
        <v>133.2</v>
      </c>
    </row>
    <row r="439" spans="1:26" ht="12.75">
      <c r="A439" s="25" t="s">
        <v>2256</v>
      </c>
      <c r="F439" s="149">
        <v>2.4</v>
      </c>
      <c r="G439" s="149">
        <v>146.5</v>
      </c>
      <c r="H439" s="149">
        <v>105.9</v>
      </c>
      <c r="I439" s="149">
        <v>107.7</v>
      </c>
      <c r="J439" s="149">
        <v>204.5</v>
      </c>
      <c r="K439" s="149">
        <v>126.3</v>
      </c>
      <c r="L439" s="149">
        <v>134.4</v>
      </c>
      <c r="M439" s="149">
        <v>108.6</v>
      </c>
      <c r="N439" s="149">
        <v>125.6</v>
      </c>
      <c r="O439" s="149">
        <v>110.5</v>
      </c>
      <c r="P439" s="149">
        <v>118.6</v>
      </c>
      <c r="Q439" s="149">
        <v>122.9</v>
      </c>
      <c r="R439" s="149">
        <v>124.9</v>
      </c>
      <c r="S439" s="149">
        <v>120.3</v>
      </c>
      <c r="T439" s="149">
        <v>127.5</v>
      </c>
      <c r="U439" s="149">
        <v>111.9</v>
      </c>
      <c r="V439" s="149">
        <v>125</v>
      </c>
      <c r="W439" s="149">
        <v>105.7</v>
      </c>
      <c r="X439" s="18">
        <v>103</v>
      </c>
      <c r="Y439" s="18">
        <v>98.2</v>
      </c>
      <c r="Z439" s="18">
        <v>111.8</v>
      </c>
    </row>
    <row r="440" spans="1:26" ht="12.75">
      <c r="A440" s="25" t="s">
        <v>2257</v>
      </c>
      <c r="F440" s="149">
        <v>2.4</v>
      </c>
      <c r="G440" s="149">
        <v>138</v>
      </c>
      <c r="H440" s="149">
        <v>116.7</v>
      </c>
      <c r="I440" s="149">
        <v>100.1</v>
      </c>
      <c r="J440" s="149">
        <v>206.4</v>
      </c>
      <c r="K440" s="149">
        <v>149.7</v>
      </c>
      <c r="L440" s="149">
        <v>109.2</v>
      </c>
      <c r="M440" s="149">
        <v>124.9</v>
      </c>
      <c r="N440" s="149">
        <v>115.9</v>
      </c>
      <c r="O440" s="149">
        <v>120.5</v>
      </c>
      <c r="P440" s="149">
        <v>98.8</v>
      </c>
      <c r="Q440" s="149">
        <v>166.1</v>
      </c>
      <c r="R440" s="149">
        <v>109.7</v>
      </c>
      <c r="S440" s="149">
        <v>96.1</v>
      </c>
      <c r="T440" s="149">
        <v>102.3</v>
      </c>
      <c r="U440" s="149">
        <v>114.3</v>
      </c>
      <c r="V440" s="149">
        <v>82.4</v>
      </c>
      <c r="W440" s="149">
        <v>122.6</v>
      </c>
      <c r="X440" s="18">
        <v>89.6</v>
      </c>
      <c r="Y440" s="18">
        <v>102.5</v>
      </c>
      <c r="Z440" s="18">
        <v>134.3</v>
      </c>
    </row>
    <row r="441" spans="1:26" ht="12.75">
      <c r="A441" s="25" t="s">
        <v>2258</v>
      </c>
      <c r="F441" s="149">
        <v>1.4</v>
      </c>
      <c r="G441" s="149">
        <v>163.8</v>
      </c>
      <c r="H441" s="149">
        <v>79.3</v>
      </c>
      <c r="I441" s="149">
        <v>118.1</v>
      </c>
      <c r="J441" s="149">
        <v>147.1</v>
      </c>
      <c r="K441" s="149">
        <v>113.2</v>
      </c>
      <c r="L441" s="149">
        <v>103.9</v>
      </c>
      <c r="M441" s="149">
        <v>111.3</v>
      </c>
      <c r="N441" s="149">
        <v>108.7</v>
      </c>
      <c r="O441" s="149">
        <v>112.2</v>
      </c>
      <c r="P441" s="149">
        <v>97.5</v>
      </c>
      <c r="Q441" s="149">
        <v>109.6</v>
      </c>
      <c r="R441" s="149">
        <v>115.8</v>
      </c>
      <c r="S441" s="149">
        <v>160.7</v>
      </c>
      <c r="T441" s="149">
        <v>133</v>
      </c>
      <c r="U441" s="149">
        <v>109.3</v>
      </c>
      <c r="V441" s="149">
        <v>83.4</v>
      </c>
      <c r="W441" s="149">
        <v>113.5</v>
      </c>
      <c r="X441" s="18">
        <v>100.2</v>
      </c>
      <c r="Y441" s="18">
        <v>123.4</v>
      </c>
      <c r="Z441" s="18">
        <v>90.2</v>
      </c>
    </row>
    <row r="442" spans="1:26" ht="12.75">
      <c r="A442" s="25" t="s">
        <v>2259</v>
      </c>
      <c r="F442" s="149">
        <v>3.6</v>
      </c>
      <c r="G442" s="149">
        <v>133.5</v>
      </c>
      <c r="H442" s="149">
        <v>118.3</v>
      </c>
      <c r="I442" s="149">
        <v>164.5</v>
      </c>
      <c r="J442" s="149">
        <v>169.4</v>
      </c>
      <c r="K442" s="149">
        <v>120.7</v>
      </c>
      <c r="L442" s="149">
        <v>123.8</v>
      </c>
      <c r="M442" s="149">
        <v>100</v>
      </c>
      <c r="N442" s="149">
        <v>112.4</v>
      </c>
      <c r="O442" s="149">
        <v>121.1</v>
      </c>
      <c r="P442" s="149">
        <v>109</v>
      </c>
      <c r="Q442" s="149">
        <v>104.2</v>
      </c>
      <c r="R442" s="149">
        <v>125.5</v>
      </c>
      <c r="S442" s="149">
        <v>106.1</v>
      </c>
      <c r="T442" s="149">
        <v>101.5</v>
      </c>
      <c r="U442" s="149">
        <v>114.9</v>
      </c>
      <c r="V442" s="149">
        <v>102.6</v>
      </c>
      <c r="W442" s="149">
        <v>105.3</v>
      </c>
      <c r="X442" s="18">
        <v>105.7</v>
      </c>
      <c r="Y442" s="18">
        <v>117.5</v>
      </c>
      <c r="Z442" s="18">
        <v>102.4</v>
      </c>
    </row>
    <row r="443" spans="1:26" ht="12.75">
      <c r="A443" s="49" t="s">
        <v>2260</v>
      </c>
      <c r="F443" s="149">
        <v>3.2</v>
      </c>
      <c r="G443" s="149">
        <v>136.7</v>
      </c>
      <c r="H443" s="149">
        <v>123.7</v>
      </c>
      <c r="I443" s="149">
        <v>152.9</v>
      </c>
      <c r="J443" s="149">
        <v>178.2</v>
      </c>
      <c r="K443" s="149">
        <v>126.6</v>
      </c>
      <c r="L443" s="149">
        <v>131</v>
      </c>
      <c r="M443" s="149">
        <v>100</v>
      </c>
      <c r="N443" s="149">
        <v>109.2</v>
      </c>
      <c r="O443" s="149">
        <v>123.6</v>
      </c>
      <c r="P443" s="149">
        <v>115.2</v>
      </c>
      <c r="Q443" s="149">
        <v>103.2</v>
      </c>
      <c r="R443" s="149">
        <v>108</v>
      </c>
      <c r="S443" s="149">
        <v>117.4</v>
      </c>
      <c r="T443" s="149">
        <v>105.6</v>
      </c>
      <c r="U443" s="149">
        <v>103.8</v>
      </c>
      <c r="V443" s="149">
        <v>105.3</v>
      </c>
      <c r="W443" s="149">
        <v>107.2</v>
      </c>
      <c r="X443" s="18">
        <v>94.3</v>
      </c>
      <c r="Y443" s="18">
        <v>125.2</v>
      </c>
      <c r="Z443" s="18">
        <v>100.1</v>
      </c>
    </row>
    <row r="444" spans="1:26" ht="12.75">
      <c r="A444" s="63" t="s">
        <v>2261</v>
      </c>
      <c r="F444" s="149">
        <v>3.4</v>
      </c>
      <c r="G444" s="149">
        <v>134.4</v>
      </c>
      <c r="H444" s="149">
        <v>120.9</v>
      </c>
      <c r="I444" s="149">
        <v>141.5</v>
      </c>
      <c r="J444" s="149">
        <v>208.9</v>
      </c>
      <c r="K444" s="149">
        <v>120.8</v>
      </c>
      <c r="L444" s="149">
        <v>138.9</v>
      </c>
      <c r="M444" s="149">
        <v>102.2</v>
      </c>
      <c r="N444" s="149">
        <v>103.4</v>
      </c>
      <c r="O444" s="149">
        <v>125.5</v>
      </c>
      <c r="P444" s="149">
        <v>124.4</v>
      </c>
      <c r="Q444" s="149">
        <v>111.5</v>
      </c>
      <c r="R444" s="149">
        <v>104.2</v>
      </c>
      <c r="S444" s="149">
        <v>115</v>
      </c>
      <c r="T444" s="149">
        <v>108.7</v>
      </c>
      <c r="U444" s="149">
        <v>107.9</v>
      </c>
      <c r="V444" s="149">
        <v>117.8</v>
      </c>
      <c r="W444" s="149">
        <v>104.1</v>
      </c>
      <c r="X444" s="18">
        <v>94</v>
      </c>
      <c r="Y444" s="18">
        <v>110.8</v>
      </c>
      <c r="Z444" s="18">
        <v>116.1</v>
      </c>
    </row>
    <row r="445" spans="1:26" ht="12.75">
      <c r="A445" s="63" t="s">
        <v>2262</v>
      </c>
      <c r="F445" s="149">
        <v>3.6</v>
      </c>
      <c r="G445" s="149">
        <v>158</v>
      </c>
      <c r="H445" s="149">
        <v>129.9</v>
      </c>
      <c r="I445" s="149">
        <v>131.8</v>
      </c>
      <c r="J445" s="149">
        <v>199.9</v>
      </c>
      <c r="K445" s="149">
        <v>123.4</v>
      </c>
      <c r="L445" s="149">
        <v>141.2</v>
      </c>
      <c r="M445" s="149">
        <v>110.6</v>
      </c>
      <c r="N445" s="149">
        <v>113</v>
      </c>
      <c r="O445" s="149">
        <v>108.6</v>
      </c>
      <c r="P445" s="149">
        <v>124.4</v>
      </c>
      <c r="Q445" s="149">
        <v>115.8</v>
      </c>
      <c r="R445" s="149">
        <v>105.9</v>
      </c>
      <c r="S445" s="149">
        <v>116.1</v>
      </c>
      <c r="T445" s="149">
        <v>108.1</v>
      </c>
      <c r="U445" s="149">
        <v>109.5</v>
      </c>
      <c r="V445" s="149">
        <v>110.7</v>
      </c>
      <c r="W445" s="149">
        <v>115.4</v>
      </c>
      <c r="X445" s="18">
        <v>103.8</v>
      </c>
      <c r="Y445" s="18">
        <v>101.9</v>
      </c>
      <c r="Z445" s="18">
        <v>106.6</v>
      </c>
    </row>
    <row r="446" spans="1:26" ht="12.75">
      <c r="A446" s="63" t="s">
        <v>2263</v>
      </c>
      <c r="F446" s="149">
        <v>3.2</v>
      </c>
      <c r="G446" s="149">
        <v>134</v>
      </c>
      <c r="H446" s="149">
        <v>128.2</v>
      </c>
      <c r="I446" s="149">
        <v>138.1</v>
      </c>
      <c r="J446" s="149">
        <v>168.2</v>
      </c>
      <c r="K446" s="149">
        <v>132.3</v>
      </c>
      <c r="L446" s="149">
        <v>135.8</v>
      </c>
      <c r="M446" s="149">
        <v>96.4</v>
      </c>
      <c r="N446" s="149">
        <v>107.5</v>
      </c>
      <c r="O446" s="149">
        <v>142.9</v>
      </c>
      <c r="P446" s="149">
        <v>109.3</v>
      </c>
      <c r="Q446" s="149">
        <v>98</v>
      </c>
      <c r="R446" s="149">
        <v>103.2</v>
      </c>
      <c r="S446" s="149">
        <v>128.9</v>
      </c>
      <c r="T446" s="149">
        <v>101.4</v>
      </c>
      <c r="U446" s="149">
        <v>102.7</v>
      </c>
      <c r="V446" s="149">
        <v>110.3</v>
      </c>
      <c r="W446" s="149">
        <v>100.9</v>
      </c>
      <c r="X446" s="18">
        <v>98.1</v>
      </c>
      <c r="Y446" s="18">
        <v>126.3</v>
      </c>
      <c r="Z446" s="18">
        <v>94.6</v>
      </c>
    </row>
    <row r="447" spans="1:26" ht="13.5" customHeight="1">
      <c r="A447" s="97" t="s">
        <v>2264</v>
      </c>
      <c r="F447" s="149">
        <v>2.9</v>
      </c>
      <c r="G447" s="149">
        <v>141.5</v>
      </c>
      <c r="H447" s="149">
        <v>126.2</v>
      </c>
      <c r="I447" s="149">
        <v>192.4</v>
      </c>
      <c r="J447" s="149">
        <v>135.6</v>
      </c>
      <c r="K447" s="149">
        <v>130.5</v>
      </c>
      <c r="L447" s="149">
        <v>116.9</v>
      </c>
      <c r="M447" s="149">
        <v>100</v>
      </c>
      <c r="N447" s="149">
        <v>116.9</v>
      </c>
      <c r="O447" s="149">
        <v>109.4</v>
      </c>
      <c r="P447" s="149">
        <v>111.4</v>
      </c>
      <c r="Q447" s="149">
        <v>100.5</v>
      </c>
      <c r="R447" s="149">
        <v>113.4</v>
      </c>
      <c r="S447" s="149">
        <v>112.6</v>
      </c>
      <c r="T447" s="149">
        <v>106.6</v>
      </c>
      <c r="U447" s="149">
        <v>102.6</v>
      </c>
      <c r="V447" s="149">
        <v>97.4</v>
      </c>
      <c r="W447" s="149">
        <v>111.9</v>
      </c>
      <c r="X447" s="18">
        <v>92.3</v>
      </c>
      <c r="Y447" s="18">
        <v>128.1</v>
      </c>
      <c r="Z447" s="18">
        <v>101.4</v>
      </c>
    </row>
    <row r="448" spans="1:26" ht="12.75">
      <c r="A448" s="49" t="s">
        <v>2265</v>
      </c>
      <c r="F448" s="149">
        <v>4.7</v>
      </c>
      <c r="G448" s="149">
        <v>124.4</v>
      </c>
      <c r="H448" s="149">
        <v>117.8</v>
      </c>
      <c r="I448" s="149">
        <v>150.5</v>
      </c>
      <c r="J448" s="149">
        <v>192.5</v>
      </c>
      <c r="K448" s="149">
        <v>114</v>
      </c>
      <c r="L448" s="149">
        <v>120.7</v>
      </c>
      <c r="M448" s="149">
        <v>96.4</v>
      </c>
      <c r="N448" s="149">
        <v>119</v>
      </c>
      <c r="O448" s="149">
        <v>113.6</v>
      </c>
      <c r="P448" s="149">
        <v>111.4</v>
      </c>
      <c r="Q448" s="149">
        <v>103.4</v>
      </c>
      <c r="R448" s="149">
        <v>156.4</v>
      </c>
      <c r="S448" s="149">
        <v>90.8</v>
      </c>
      <c r="T448" s="149">
        <v>101.4</v>
      </c>
      <c r="U448" s="149">
        <v>134.7</v>
      </c>
      <c r="V448" s="149">
        <v>96</v>
      </c>
      <c r="W448" s="149">
        <v>100.3</v>
      </c>
      <c r="X448" s="18">
        <v>123.9</v>
      </c>
      <c r="Y448" s="18">
        <v>108.7</v>
      </c>
      <c r="Z448" s="18">
        <v>102.9</v>
      </c>
    </row>
    <row r="449" spans="1:26" ht="12.75">
      <c r="A449" s="49" t="s">
        <v>764</v>
      </c>
      <c r="F449" s="149">
        <v>3</v>
      </c>
      <c r="G449" s="149">
        <v>146.9</v>
      </c>
      <c r="H449" s="149">
        <v>108.8</v>
      </c>
      <c r="I449" s="149">
        <v>212.9</v>
      </c>
      <c r="J449" s="149">
        <v>109.9</v>
      </c>
      <c r="K449" s="149">
        <v>122.6</v>
      </c>
      <c r="L449" s="149">
        <v>114</v>
      </c>
      <c r="M449" s="149">
        <v>107.4</v>
      </c>
      <c r="N449" s="149">
        <v>108.8</v>
      </c>
      <c r="O449" s="149">
        <v>129.5</v>
      </c>
      <c r="P449" s="149">
        <v>86.2</v>
      </c>
      <c r="Q449" s="149">
        <v>110.3</v>
      </c>
      <c r="R449" s="149">
        <v>126.4</v>
      </c>
      <c r="S449" s="149">
        <v>110.5</v>
      </c>
      <c r="T449" s="149">
        <v>84.4</v>
      </c>
      <c r="U449" s="149">
        <v>116.1</v>
      </c>
      <c r="V449" s="149">
        <v>106.5</v>
      </c>
      <c r="W449" s="149">
        <v>106</v>
      </c>
      <c r="X449" s="18">
        <v>131.7</v>
      </c>
      <c r="Y449" s="18">
        <v>102.6</v>
      </c>
      <c r="Z449" s="18">
        <v>113.7</v>
      </c>
    </row>
    <row r="450" spans="1:26" ht="12.75">
      <c r="A450" s="49" t="s">
        <v>2266</v>
      </c>
      <c r="F450" s="149">
        <v>4.7</v>
      </c>
      <c r="G450" s="149">
        <v>106.1</v>
      </c>
      <c r="H450" s="149">
        <v>108.8</v>
      </c>
      <c r="I450" s="149">
        <v>116.1</v>
      </c>
      <c r="J450" s="149">
        <v>188.2</v>
      </c>
      <c r="K450" s="149">
        <v>173.9</v>
      </c>
      <c r="L450" s="149">
        <v>117</v>
      </c>
      <c r="M450" s="149">
        <v>105.7</v>
      </c>
      <c r="N450" s="149">
        <v>105.5</v>
      </c>
      <c r="O450" s="149">
        <v>112.1</v>
      </c>
      <c r="P450" s="149">
        <v>95.7</v>
      </c>
      <c r="Q450" s="149">
        <v>89.7</v>
      </c>
      <c r="R450" s="149">
        <v>100.7</v>
      </c>
      <c r="S450" s="149">
        <v>121.1</v>
      </c>
      <c r="T450" s="149">
        <v>97.7</v>
      </c>
      <c r="U450" s="149">
        <v>103.5</v>
      </c>
      <c r="V450" s="149">
        <v>126.7</v>
      </c>
      <c r="W450" s="149">
        <v>106.8</v>
      </c>
      <c r="X450" s="18">
        <v>103.2</v>
      </c>
      <c r="Y450" s="18">
        <v>99.9</v>
      </c>
      <c r="Z450" s="18">
        <v>108</v>
      </c>
    </row>
    <row r="451" spans="1:25" ht="38.25">
      <c r="A451" s="31" t="s">
        <v>2267</v>
      </c>
      <c r="W451" s="48"/>
      <c r="Y451" s="48"/>
    </row>
    <row r="452" spans="1:26" ht="12.75">
      <c r="A452" s="49" t="s">
        <v>2268</v>
      </c>
      <c r="F452" s="363">
        <v>317</v>
      </c>
      <c r="G452" s="363">
        <v>612</v>
      </c>
      <c r="H452" s="363">
        <v>593</v>
      </c>
      <c r="I452" s="364">
        <v>533.1</v>
      </c>
      <c r="J452" s="363">
        <v>1390</v>
      </c>
      <c r="K452" s="363">
        <v>2113</v>
      </c>
      <c r="L452" s="363">
        <v>2138</v>
      </c>
      <c r="M452" s="363">
        <v>1690</v>
      </c>
      <c r="N452" s="363">
        <v>2233</v>
      </c>
      <c r="O452" s="363">
        <v>3060</v>
      </c>
      <c r="P452" s="363">
        <v>2519</v>
      </c>
      <c r="Q452" s="363">
        <v>3008</v>
      </c>
      <c r="R452" s="106">
        <v>4549</v>
      </c>
      <c r="S452" s="365">
        <v>5036</v>
      </c>
      <c r="T452" s="365">
        <v>4412</v>
      </c>
      <c r="U452" s="365">
        <v>4017</v>
      </c>
      <c r="V452" s="365">
        <v>5348</v>
      </c>
      <c r="W452" s="365">
        <v>6424</v>
      </c>
      <c r="X452" s="7">
        <v>6824</v>
      </c>
      <c r="Y452" s="72">
        <v>6616</v>
      </c>
      <c r="Z452" s="72">
        <v>8684</v>
      </c>
    </row>
    <row r="453" spans="1:26" ht="12.75">
      <c r="A453" s="63" t="s">
        <v>2238</v>
      </c>
      <c r="F453" s="363">
        <v>365</v>
      </c>
      <c r="G453" s="363">
        <v>640</v>
      </c>
      <c r="H453" s="363">
        <v>622</v>
      </c>
      <c r="I453" s="364">
        <v>546</v>
      </c>
      <c r="J453" s="363">
        <v>1488</v>
      </c>
      <c r="K453" s="363">
        <v>2179</v>
      </c>
      <c r="L453" s="363">
        <v>2242</v>
      </c>
      <c r="M453" s="363">
        <v>1751</v>
      </c>
      <c r="N453" s="363">
        <v>2423</v>
      </c>
      <c r="O453" s="363">
        <v>3242</v>
      </c>
      <c r="P453" s="363">
        <v>2508</v>
      </c>
      <c r="Q453" s="363">
        <v>3060</v>
      </c>
      <c r="R453" s="106">
        <v>4653</v>
      </c>
      <c r="S453" s="365">
        <v>5103</v>
      </c>
      <c r="T453" s="365">
        <v>4260</v>
      </c>
      <c r="U453" s="365">
        <v>3867</v>
      </c>
      <c r="V453" s="365">
        <v>5108</v>
      </c>
      <c r="W453" s="365">
        <v>6409</v>
      </c>
      <c r="X453" s="7">
        <v>6715</v>
      </c>
      <c r="Y453" s="72">
        <v>6849</v>
      </c>
      <c r="Z453" s="72">
        <v>8768</v>
      </c>
    </row>
    <row r="454" spans="1:26" ht="12.75">
      <c r="A454" s="63" t="s">
        <v>2239</v>
      </c>
      <c r="F454" s="363">
        <v>310</v>
      </c>
      <c r="G454" s="363">
        <v>633</v>
      </c>
      <c r="H454" s="363">
        <v>588</v>
      </c>
      <c r="I454" s="364">
        <v>449</v>
      </c>
      <c r="J454" s="363">
        <v>1091</v>
      </c>
      <c r="K454" s="363">
        <v>1992</v>
      </c>
      <c r="L454" s="363">
        <v>1877</v>
      </c>
      <c r="M454" s="363">
        <v>1264</v>
      </c>
      <c r="N454" s="363">
        <v>1349</v>
      </c>
      <c r="O454" s="363">
        <v>2509</v>
      </c>
      <c r="P454" s="363">
        <v>2346</v>
      </c>
      <c r="Q454" s="363">
        <v>2474</v>
      </c>
      <c r="R454" s="106">
        <v>3586</v>
      </c>
      <c r="S454" s="365">
        <v>4382</v>
      </c>
      <c r="T454" s="365">
        <v>3810</v>
      </c>
      <c r="U454" s="365">
        <v>3411</v>
      </c>
      <c r="V454" s="365">
        <v>3924</v>
      </c>
      <c r="W454" s="365">
        <v>4519</v>
      </c>
      <c r="X454" s="7">
        <v>4912</v>
      </c>
      <c r="Y454" s="72">
        <v>4691</v>
      </c>
      <c r="Z454" s="72">
        <v>5247</v>
      </c>
    </row>
    <row r="455" spans="1:26" ht="12.75">
      <c r="A455" s="63" t="s">
        <v>2240</v>
      </c>
      <c r="F455" s="363">
        <v>319</v>
      </c>
      <c r="G455" s="363">
        <v>572</v>
      </c>
      <c r="H455" s="363">
        <v>500</v>
      </c>
      <c r="I455" s="364">
        <v>427</v>
      </c>
      <c r="J455" s="363">
        <v>909</v>
      </c>
      <c r="K455" s="363">
        <v>1523</v>
      </c>
      <c r="L455" s="363">
        <v>1634</v>
      </c>
      <c r="M455" s="363">
        <v>1556</v>
      </c>
      <c r="N455" s="363">
        <v>2952</v>
      </c>
      <c r="O455" s="363">
        <v>2488</v>
      </c>
      <c r="P455" s="363">
        <v>1860</v>
      </c>
      <c r="Q455" s="363">
        <v>2559</v>
      </c>
      <c r="R455" s="106">
        <v>3622</v>
      </c>
      <c r="S455" s="365">
        <v>4088</v>
      </c>
      <c r="T455" s="365">
        <v>3956</v>
      </c>
      <c r="U455" s="365">
        <v>3832</v>
      </c>
      <c r="V455" s="365">
        <v>5158</v>
      </c>
      <c r="W455" s="365">
        <v>3982</v>
      </c>
      <c r="X455" s="7">
        <v>5241</v>
      </c>
      <c r="Y455" s="72">
        <v>5609</v>
      </c>
      <c r="Z455" s="72">
        <v>7365</v>
      </c>
    </row>
    <row r="456" spans="1:26" ht="12.75">
      <c r="A456" s="63" t="s">
        <v>2241</v>
      </c>
      <c r="F456" s="363">
        <v>646</v>
      </c>
      <c r="G456" s="363">
        <v>1051</v>
      </c>
      <c r="H456" s="363">
        <v>1009</v>
      </c>
      <c r="I456" s="364">
        <v>1121</v>
      </c>
      <c r="J456" s="363">
        <v>4757</v>
      </c>
      <c r="K456" s="363">
        <v>4509</v>
      </c>
      <c r="L456" s="363">
        <v>3063</v>
      </c>
      <c r="M456" s="363">
        <v>3002</v>
      </c>
      <c r="N456" s="363">
        <v>5062</v>
      </c>
      <c r="O456" s="363">
        <v>5192</v>
      </c>
      <c r="P456" s="363">
        <v>4581</v>
      </c>
      <c r="Q456" s="363">
        <v>5352</v>
      </c>
      <c r="R456" s="106">
        <v>5927</v>
      </c>
      <c r="S456" s="365">
        <v>6197</v>
      </c>
      <c r="T456" s="365">
        <v>5771</v>
      </c>
      <c r="U456" s="365">
        <v>8153</v>
      </c>
      <c r="V456" s="365">
        <v>15676</v>
      </c>
      <c r="W456" s="365">
        <v>10537</v>
      </c>
      <c r="X456" s="7">
        <v>7205</v>
      </c>
      <c r="Y456" s="72">
        <v>8370</v>
      </c>
      <c r="Z456" s="72">
        <v>20137</v>
      </c>
    </row>
    <row r="457" spans="1:26" ht="12.75">
      <c r="A457" s="63" t="s">
        <v>2242</v>
      </c>
      <c r="F457" s="363">
        <v>539</v>
      </c>
      <c r="G457" s="363">
        <v>919</v>
      </c>
      <c r="H457" s="363">
        <v>731</v>
      </c>
      <c r="I457" s="364">
        <v>747</v>
      </c>
      <c r="J457" s="363">
        <v>2124</v>
      </c>
      <c r="K457" s="363">
        <v>2616</v>
      </c>
      <c r="L457" s="363">
        <v>3269</v>
      </c>
      <c r="M457" s="363">
        <v>2986</v>
      </c>
      <c r="N457" s="363">
        <v>2781</v>
      </c>
      <c r="O457" s="363">
        <v>3632</v>
      </c>
      <c r="P457" s="363">
        <v>2388</v>
      </c>
      <c r="Q457" s="363">
        <v>3412</v>
      </c>
      <c r="R457" s="106">
        <v>5165</v>
      </c>
      <c r="S457" s="365">
        <v>5758</v>
      </c>
      <c r="T457" s="365">
        <v>4361</v>
      </c>
      <c r="U457" s="365">
        <v>4681</v>
      </c>
      <c r="V457" s="365">
        <v>5917</v>
      </c>
      <c r="W457" s="365">
        <v>6751</v>
      </c>
      <c r="X457" s="7">
        <v>6581</v>
      </c>
      <c r="Y457" s="72">
        <v>5799</v>
      </c>
      <c r="Z457" s="72">
        <v>7853</v>
      </c>
    </row>
    <row r="458" spans="1:26" ht="12.75">
      <c r="A458" s="63" t="s">
        <v>2243</v>
      </c>
      <c r="F458" s="363">
        <v>204</v>
      </c>
      <c r="G458" s="363">
        <v>503</v>
      </c>
      <c r="H458" s="363">
        <v>500</v>
      </c>
      <c r="I458" s="364">
        <v>440</v>
      </c>
      <c r="J458" s="363">
        <v>1086</v>
      </c>
      <c r="K458" s="363">
        <v>1822</v>
      </c>
      <c r="L458" s="363">
        <v>1822</v>
      </c>
      <c r="M458" s="363">
        <v>1500</v>
      </c>
      <c r="N458" s="363">
        <v>1941</v>
      </c>
      <c r="O458" s="363">
        <v>2514</v>
      </c>
      <c r="P458" s="363">
        <v>2560</v>
      </c>
      <c r="Q458" s="363">
        <v>2805</v>
      </c>
      <c r="R458" s="106">
        <v>4398</v>
      </c>
      <c r="S458" s="365">
        <v>4835</v>
      </c>
      <c r="T458" s="365">
        <v>3812</v>
      </c>
      <c r="U458" s="365">
        <v>3395</v>
      </c>
      <c r="V458" s="365">
        <v>4986</v>
      </c>
      <c r="W458" s="365">
        <v>5903</v>
      </c>
      <c r="X458" s="7">
        <v>6376</v>
      </c>
      <c r="Y458" s="72">
        <v>5516</v>
      </c>
      <c r="Z458" s="72">
        <v>7344</v>
      </c>
    </row>
    <row r="459" spans="1:26" ht="12.75">
      <c r="A459" s="63" t="s">
        <v>2244</v>
      </c>
      <c r="F459" s="363">
        <v>372</v>
      </c>
      <c r="G459" s="363">
        <v>899</v>
      </c>
      <c r="H459" s="363">
        <v>951</v>
      </c>
      <c r="I459" s="364">
        <v>922</v>
      </c>
      <c r="J459" s="363">
        <v>2297</v>
      </c>
      <c r="K459" s="363">
        <v>3365</v>
      </c>
      <c r="L459" s="363">
        <v>3487</v>
      </c>
      <c r="M459" s="363">
        <v>2825</v>
      </c>
      <c r="N459" s="363">
        <v>2824</v>
      </c>
      <c r="O459" s="363">
        <v>3704</v>
      </c>
      <c r="P459" s="363">
        <v>3216</v>
      </c>
      <c r="Q459" s="363">
        <v>3425</v>
      </c>
      <c r="R459" s="106">
        <v>5127</v>
      </c>
      <c r="S459" s="365">
        <v>6827</v>
      </c>
      <c r="T459" s="365">
        <v>5581</v>
      </c>
      <c r="U459" s="365">
        <v>5581</v>
      </c>
      <c r="V459" s="365">
        <v>6991</v>
      </c>
      <c r="W459" s="365">
        <v>8335</v>
      </c>
      <c r="X459" s="7">
        <v>8395</v>
      </c>
      <c r="Y459" s="72">
        <v>8458</v>
      </c>
      <c r="Z459" s="72">
        <v>13069</v>
      </c>
    </row>
    <row r="460" spans="1:26" ht="12.75">
      <c r="A460" s="63" t="s">
        <v>2245</v>
      </c>
      <c r="F460" s="363">
        <v>256</v>
      </c>
      <c r="G460" s="363">
        <v>524</v>
      </c>
      <c r="H460" s="363">
        <v>513</v>
      </c>
      <c r="I460" s="364">
        <v>499</v>
      </c>
      <c r="J460" s="363">
        <v>1011</v>
      </c>
      <c r="K460" s="363">
        <v>1637</v>
      </c>
      <c r="L460" s="363">
        <v>1703</v>
      </c>
      <c r="M460" s="363">
        <v>1509</v>
      </c>
      <c r="N460" s="363">
        <v>1666</v>
      </c>
      <c r="O460" s="363">
        <v>2444</v>
      </c>
      <c r="P460" s="363">
        <v>2488</v>
      </c>
      <c r="Q460" s="363">
        <v>2517</v>
      </c>
      <c r="R460" s="106">
        <v>2987</v>
      </c>
      <c r="S460" s="365">
        <v>3798</v>
      </c>
      <c r="T460" s="365">
        <v>3957</v>
      </c>
      <c r="U460" s="365">
        <v>3596</v>
      </c>
      <c r="V460" s="365">
        <v>4495</v>
      </c>
      <c r="W460" s="365">
        <v>4597</v>
      </c>
      <c r="X460" s="7">
        <v>5782</v>
      </c>
      <c r="Y460" s="72">
        <v>4965</v>
      </c>
      <c r="Z460" s="72">
        <v>5493</v>
      </c>
    </row>
    <row r="461" spans="1:26" ht="12.75">
      <c r="A461" s="49" t="s">
        <v>1257</v>
      </c>
      <c r="F461" s="363">
        <v>830</v>
      </c>
      <c r="G461" s="363">
        <v>792</v>
      </c>
      <c r="H461" s="363">
        <v>784</v>
      </c>
      <c r="I461" s="364">
        <v>1207</v>
      </c>
      <c r="J461" s="363">
        <v>3015</v>
      </c>
      <c r="K461" s="363">
        <v>2882</v>
      </c>
      <c r="L461" s="363">
        <v>3850</v>
      </c>
      <c r="M461" s="363">
        <v>4796</v>
      </c>
      <c r="N461" s="363">
        <v>4861</v>
      </c>
      <c r="O461" s="363">
        <v>6028</v>
      </c>
      <c r="P461" s="363">
        <v>5672</v>
      </c>
      <c r="Q461" s="363">
        <v>4957</v>
      </c>
      <c r="R461" s="106">
        <v>9342</v>
      </c>
      <c r="S461" s="365">
        <v>9699</v>
      </c>
      <c r="T461" s="365">
        <v>8321</v>
      </c>
      <c r="U461" s="365">
        <v>10605</v>
      </c>
      <c r="V461" s="365">
        <v>11364</v>
      </c>
      <c r="W461" s="365">
        <v>12458</v>
      </c>
      <c r="X461" s="7">
        <v>12024</v>
      </c>
      <c r="Y461" s="72">
        <v>11534</v>
      </c>
      <c r="Z461" s="72">
        <v>20284</v>
      </c>
    </row>
    <row r="462" spans="1:26" ht="12.75">
      <c r="A462" s="49" t="s">
        <v>1256</v>
      </c>
      <c r="F462" s="363">
        <v>143</v>
      </c>
      <c r="G462" s="363">
        <v>189</v>
      </c>
      <c r="H462" s="363">
        <v>196</v>
      </c>
      <c r="I462" s="364">
        <v>291</v>
      </c>
      <c r="J462" s="363">
        <v>358</v>
      </c>
      <c r="K462" s="363">
        <v>509</v>
      </c>
      <c r="L462" s="363">
        <v>655</v>
      </c>
      <c r="M462" s="363">
        <v>747</v>
      </c>
      <c r="N462" s="363">
        <v>854</v>
      </c>
      <c r="O462" s="363">
        <v>847</v>
      </c>
      <c r="P462" s="363">
        <v>965</v>
      </c>
      <c r="Q462" s="363">
        <v>1165</v>
      </c>
      <c r="R462" s="106">
        <v>1071</v>
      </c>
      <c r="S462" s="365">
        <v>1163</v>
      </c>
      <c r="T462" s="365">
        <v>1242</v>
      </c>
      <c r="U462" s="365">
        <v>1636</v>
      </c>
      <c r="V462" s="365">
        <v>1602</v>
      </c>
      <c r="W462" s="365">
        <v>1419</v>
      </c>
      <c r="X462" s="7">
        <v>1533</v>
      </c>
      <c r="Y462" s="72">
        <v>1877</v>
      </c>
      <c r="Z462" s="72">
        <v>3072</v>
      </c>
    </row>
    <row r="463" spans="1:26" ht="12.75">
      <c r="A463" s="49" t="s">
        <v>2246</v>
      </c>
      <c r="F463" s="363">
        <v>1209</v>
      </c>
      <c r="G463" s="363">
        <v>1304</v>
      </c>
      <c r="H463" s="363">
        <v>1305</v>
      </c>
      <c r="I463" s="364">
        <v>1504</v>
      </c>
      <c r="J463" s="363">
        <v>3507</v>
      </c>
      <c r="K463" s="363">
        <v>7018</v>
      </c>
      <c r="L463" s="363">
        <v>7214</v>
      </c>
      <c r="M463" s="363">
        <v>6005</v>
      </c>
      <c r="N463" s="363">
        <v>6246</v>
      </c>
      <c r="O463" s="363">
        <v>8067</v>
      </c>
      <c r="P463" s="363">
        <v>7537</v>
      </c>
      <c r="Q463" s="363">
        <v>9100</v>
      </c>
      <c r="R463" s="106">
        <v>9513</v>
      </c>
      <c r="S463" s="365">
        <v>11241</v>
      </c>
      <c r="T463" s="365">
        <v>16346</v>
      </c>
      <c r="U463" s="365">
        <v>13807</v>
      </c>
      <c r="V463" s="365">
        <v>19018</v>
      </c>
      <c r="W463" s="365">
        <v>20935</v>
      </c>
      <c r="X463" s="7">
        <v>24124</v>
      </c>
      <c r="Y463" s="72">
        <v>22824</v>
      </c>
      <c r="Z463" s="72">
        <v>28116</v>
      </c>
    </row>
    <row r="464" spans="1:26" ht="12.75">
      <c r="A464" s="49" t="s">
        <v>2269</v>
      </c>
      <c r="F464" s="363">
        <v>864</v>
      </c>
      <c r="G464" s="363">
        <v>963</v>
      </c>
      <c r="H464" s="363">
        <v>1017</v>
      </c>
      <c r="I464" s="364">
        <v>1225</v>
      </c>
      <c r="J464" s="363">
        <v>3714</v>
      </c>
      <c r="K464" s="363">
        <v>3710</v>
      </c>
      <c r="L464" s="363">
        <v>3676</v>
      </c>
      <c r="M464" s="363">
        <v>4648</v>
      </c>
      <c r="N464" s="363">
        <v>5377</v>
      </c>
      <c r="O464" s="363">
        <v>4708</v>
      </c>
      <c r="P464" s="363">
        <v>5234</v>
      </c>
      <c r="Q464" s="363">
        <v>5568</v>
      </c>
      <c r="R464" s="106">
        <v>6346</v>
      </c>
      <c r="S464" s="365">
        <v>8203</v>
      </c>
      <c r="T464" s="365">
        <v>8310</v>
      </c>
      <c r="U464" s="365">
        <v>9501</v>
      </c>
      <c r="V464" s="365">
        <v>10308</v>
      </c>
      <c r="W464" s="365">
        <v>7642</v>
      </c>
      <c r="X464" s="7">
        <v>9447</v>
      </c>
      <c r="Y464" s="72">
        <v>12898</v>
      </c>
      <c r="Z464" s="72">
        <v>13197</v>
      </c>
    </row>
    <row r="465" spans="1:26" ht="12.75">
      <c r="A465" s="25" t="s">
        <v>2247</v>
      </c>
      <c r="F465" s="363">
        <v>1439</v>
      </c>
      <c r="G465" s="363">
        <v>2057</v>
      </c>
      <c r="H465" s="363">
        <v>2154</v>
      </c>
      <c r="I465" s="364">
        <v>2375</v>
      </c>
      <c r="J465" s="363">
        <v>6331</v>
      </c>
      <c r="K465" s="363">
        <v>6764</v>
      </c>
      <c r="L465" s="363">
        <v>8913</v>
      </c>
      <c r="M465" s="363">
        <v>10441</v>
      </c>
      <c r="N465" s="363">
        <v>13593</v>
      </c>
      <c r="O465" s="363">
        <v>14156</v>
      </c>
      <c r="P465" s="363">
        <v>15788</v>
      </c>
      <c r="Q465" s="363">
        <v>16888</v>
      </c>
      <c r="R465" s="106">
        <v>21162</v>
      </c>
      <c r="S465" s="365">
        <v>26635</v>
      </c>
      <c r="T465" s="365">
        <v>22516</v>
      </c>
      <c r="U465" s="365">
        <v>26546</v>
      </c>
      <c r="V465" s="365">
        <v>28692</v>
      </c>
      <c r="W465" s="365">
        <v>24508</v>
      </c>
      <c r="X465" s="7">
        <v>31460</v>
      </c>
      <c r="Y465" s="72">
        <v>36306</v>
      </c>
      <c r="Z465" s="72">
        <v>45490</v>
      </c>
    </row>
    <row r="466" spans="1:26" ht="12.75">
      <c r="A466" s="63" t="s">
        <v>2248</v>
      </c>
      <c r="F466" s="363">
        <v>1648</v>
      </c>
      <c r="G466" s="363">
        <v>3968</v>
      </c>
      <c r="H466" s="363">
        <v>3622</v>
      </c>
      <c r="I466" s="364">
        <v>3239</v>
      </c>
      <c r="J466" s="363">
        <v>10324</v>
      </c>
      <c r="K466" s="363">
        <v>12595</v>
      </c>
      <c r="L466" s="363">
        <v>14282</v>
      </c>
      <c r="M466" s="363">
        <v>15604</v>
      </c>
      <c r="N466" s="363">
        <v>19032</v>
      </c>
      <c r="O466" s="363">
        <v>23762</v>
      </c>
      <c r="P466" s="363">
        <v>25902</v>
      </c>
      <c r="Q466" s="363">
        <v>28740</v>
      </c>
      <c r="R466" s="106">
        <v>38909</v>
      </c>
      <c r="S466" s="365">
        <v>44050</v>
      </c>
      <c r="T466" s="365">
        <v>48485</v>
      </c>
      <c r="U466" s="365">
        <v>52599</v>
      </c>
      <c r="V466" s="365">
        <v>46982</v>
      </c>
      <c r="W466" s="365">
        <v>47677</v>
      </c>
      <c r="X466" s="7">
        <v>50594</v>
      </c>
      <c r="Y466" s="72">
        <v>57961</v>
      </c>
      <c r="Z466" s="72">
        <v>63168</v>
      </c>
    </row>
    <row r="467" spans="1:26" ht="12.75">
      <c r="A467" s="63" t="s">
        <v>2249</v>
      </c>
      <c r="F467" s="363">
        <v>3374</v>
      </c>
      <c r="G467" s="363">
        <v>4693</v>
      </c>
      <c r="H467" s="363">
        <v>5430</v>
      </c>
      <c r="I467" s="364">
        <v>5066</v>
      </c>
      <c r="J467" s="363">
        <v>10469</v>
      </c>
      <c r="K467" s="363">
        <v>12436</v>
      </c>
      <c r="L467" s="363">
        <v>16090</v>
      </c>
      <c r="M467" s="363">
        <v>18628</v>
      </c>
      <c r="N467" s="363">
        <v>22465</v>
      </c>
      <c r="O467" s="363">
        <v>24321</v>
      </c>
      <c r="P467" s="363">
        <v>26972</v>
      </c>
      <c r="Q467" s="363">
        <v>31383</v>
      </c>
      <c r="R467" s="106">
        <v>36857</v>
      </c>
      <c r="S467" s="365">
        <v>46893</v>
      </c>
      <c r="T467" s="365">
        <v>51863</v>
      </c>
      <c r="U467" s="365">
        <v>58163</v>
      </c>
      <c r="V467" s="365">
        <v>53907</v>
      </c>
      <c r="W467" s="365">
        <v>54392</v>
      </c>
      <c r="X467" s="7">
        <v>56249</v>
      </c>
      <c r="Y467" s="72">
        <v>62025</v>
      </c>
      <c r="Z467" s="72">
        <v>67896</v>
      </c>
    </row>
    <row r="468" spans="1:26" ht="12.75">
      <c r="A468" s="63" t="s">
        <v>2250</v>
      </c>
      <c r="F468" s="363">
        <v>818</v>
      </c>
      <c r="G468" s="363">
        <v>926</v>
      </c>
      <c r="H468" s="363">
        <v>940</v>
      </c>
      <c r="I468" s="364">
        <v>1525</v>
      </c>
      <c r="J468" s="363">
        <v>5161</v>
      </c>
      <c r="K468" s="363">
        <v>3878</v>
      </c>
      <c r="L468" s="363">
        <v>3935</v>
      </c>
      <c r="M468" s="363">
        <v>4398</v>
      </c>
      <c r="N468" s="363">
        <v>5459</v>
      </c>
      <c r="O468" s="363">
        <v>5479</v>
      </c>
      <c r="P468" s="363">
        <v>4873</v>
      </c>
      <c r="Q468" s="363">
        <v>7555</v>
      </c>
      <c r="R468" s="106">
        <v>8357</v>
      </c>
      <c r="S468" s="365">
        <v>6700</v>
      </c>
      <c r="T468" s="365">
        <v>6192</v>
      </c>
      <c r="U468" s="365">
        <v>9719</v>
      </c>
      <c r="V468" s="365">
        <v>9101</v>
      </c>
      <c r="W468" s="365">
        <v>5730</v>
      </c>
      <c r="X468" s="7">
        <v>7306</v>
      </c>
      <c r="Y468" s="72">
        <v>10595</v>
      </c>
      <c r="Z468" s="72">
        <v>13982</v>
      </c>
    </row>
    <row r="469" spans="1:26" ht="12.75">
      <c r="A469" s="63" t="s">
        <v>2251</v>
      </c>
      <c r="F469" s="363">
        <v>928</v>
      </c>
      <c r="G469" s="363">
        <v>1049</v>
      </c>
      <c r="H469" s="363">
        <v>1007</v>
      </c>
      <c r="I469" s="364">
        <v>1409</v>
      </c>
      <c r="J469" s="363">
        <v>2988</v>
      </c>
      <c r="K469" s="363">
        <v>2598</v>
      </c>
      <c r="L469" s="363">
        <v>3540</v>
      </c>
      <c r="M469" s="363">
        <v>4627</v>
      </c>
      <c r="N469" s="363">
        <v>5295</v>
      </c>
      <c r="O469" s="363">
        <v>3943</v>
      </c>
      <c r="P469" s="363">
        <v>5404</v>
      </c>
      <c r="Q469" s="363">
        <v>5280</v>
      </c>
      <c r="R469" s="106">
        <v>6925</v>
      </c>
      <c r="S469" s="365">
        <v>7971</v>
      </c>
      <c r="T469" s="365">
        <v>6912</v>
      </c>
      <c r="U469" s="365">
        <v>11029</v>
      </c>
      <c r="V469" s="365">
        <v>10842</v>
      </c>
      <c r="W469" s="365">
        <v>6503</v>
      </c>
      <c r="X469" s="7">
        <v>8227</v>
      </c>
      <c r="Y469" s="72">
        <v>10123</v>
      </c>
      <c r="Z469" s="72">
        <v>15179</v>
      </c>
    </row>
    <row r="470" spans="1:26" ht="12.75">
      <c r="A470" s="63" t="s">
        <v>2270</v>
      </c>
      <c r="F470" s="363">
        <v>1019</v>
      </c>
      <c r="G470" s="363">
        <v>1150</v>
      </c>
      <c r="H470" s="363">
        <v>1150</v>
      </c>
      <c r="I470" s="364">
        <v>1456</v>
      </c>
      <c r="J470" s="363">
        <v>3883</v>
      </c>
      <c r="K470" s="363">
        <v>3857</v>
      </c>
      <c r="L470" s="363">
        <v>4161</v>
      </c>
      <c r="M470" s="363">
        <v>5548</v>
      </c>
      <c r="N470" s="363">
        <v>6578</v>
      </c>
      <c r="O470" s="363">
        <v>8541</v>
      </c>
      <c r="P470" s="363">
        <v>6887</v>
      </c>
      <c r="Q470" s="363">
        <v>7343</v>
      </c>
      <c r="R470" s="106">
        <v>7613</v>
      </c>
      <c r="S470" s="365">
        <v>9527</v>
      </c>
      <c r="T470" s="365">
        <v>10189</v>
      </c>
      <c r="U470" s="365">
        <v>11309</v>
      </c>
      <c r="V470" s="365">
        <v>12232</v>
      </c>
      <c r="W470" s="365">
        <v>7503</v>
      </c>
      <c r="X470" s="7">
        <v>9812</v>
      </c>
      <c r="Y470" s="72">
        <v>11481</v>
      </c>
      <c r="Z470" s="72">
        <v>14470</v>
      </c>
    </row>
    <row r="471" spans="1:26" ht="12.75">
      <c r="A471" s="97" t="s">
        <v>2271</v>
      </c>
      <c r="F471" s="363">
        <v>937</v>
      </c>
      <c r="G471" s="363">
        <v>1006</v>
      </c>
      <c r="H471" s="363">
        <v>1071</v>
      </c>
      <c r="I471" s="364">
        <v>1339</v>
      </c>
      <c r="J471" s="363">
        <v>3453</v>
      </c>
      <c r="K471" s="363">
        <v>3513</v>
      </c>
      <c r="L471" s="363">
        <v>3499</v>
      </c>
      <c r="M471" s="363">
        <v>4918</v>
      </c>
      <c r="N471" s="363">
        <v>6216</v>
      </c>
      <c r="O471" s="363">
        <v>5217</v>
      </c>
      <c r="P471" s="363">
        <v>5975</v>
      </c>
      <c r="Q471" s="363">
        <v>6446</v>
      </c>
      <c r="R471" s="106">
        <v>6441</v>
      </c>
      <c r="S471" s="365">
        <v>8287</v>
      </c>
      <c r="T471" s="365">
        <v>8232</v>
      </c>
      <c r="U471" s="365">
        <v>8298</v>
      </c>
      <c r="V471" s="365">
        <v>11225</v>
      </c>
      <c r="W471" s="365">
        <v>6614</v>
      </c>
      <c r="X471" s="7">
        <v>8981</v>
      </c>
      <c r="Y471" s="72">
        <v>10403</v>
      </c>
      <c r="Z471" s="72">
        <v>13284</v>
      </c>
    </row>
    <row r="472" spans="1:26" ht="12.75">
      <c r="A472" s="49" t="s">
        <v>2272</v>
      </c>
      <c r="F472" s="363">
        <v>971</v>
      </c>
      <c r="G472" s="363">
        <v>1230</v>
      </c>
      <c r="H472" s="363">
        <v>1412</v>
      </c>
      <c r="I472" s="364">
        <v>1731</v>
      </c>
      <c r="J472" s="363">
        <v>3993</v>
      </c>
      <c r="K472" s="363">
        <v>4487</v>
      </c>
      <c r="L472" s="363">
        <v>6082</v>
      </c>
      <c r="M472" s="363">
        <v>7482</v>
      </c>
      <c r="N472" s="363">
        <v>6462</v>
      </c>
      <c r="O472" s="363">
        <v>15016</v>
      </c>
      <c r="P472" s="363">
        <v>10521</v>
      </c>
      <c r="Q472" s="363">
        <v>23130</v>
      </c>
      <c r="R472" s="106">
        <v>22067</v>
      </c>
      <c r="S472" s="365">
        <v>21189</v>
      </c>
      <c r="T472" s="365">
        <v>21831</v>
      </c>
      <c r="U472" s="365">
        <v>25596</v>
      </c>
      <c r="V472" s="365">
        <v>31053</v>
      </c>
      <c r="W472" s="365">
        <v>39338</v>
      </c>
      <c r="X472" s="7">
        <v>31554</v>
      </c>
      <c r="Y472" s="72">
        <v>31561</v>
      </c>
      <c r="Z472" s="72">
        <v>57150</v>
      </c>
    </row>
    <row r="473" spans="1:26" ht="12.75">
      <c r="A473" s="49" t="s">
        <v>2255</v>
      </c>
      <c r="F473" s="363">
        <v>678</v>
      </c>
      <c r="G473" s="363">
        <v>688</v>
      </c>
      <c r="H473" s="363">
        <v>755</v>
      </c>
      <c r="I473" s="364">
        <v>1235</v>
      </c>
      <c r="J473" s="363">
        <v>5765</v>
      </c>
      <c r="K473" s="363">
        <v>5181</v>
      </c>
      <c r="L473" s="363">
        <v>6161</v>
      </c>
      <c r="M473" s="363">
        <v>7793</v>
      </c>
      <c r="N473" s="363">
        <v>6690</v>
      </c>
      <c r="O473" s="363">
        <v>8148</v>
      </c>
      <c r="P473" s="363">
        <v>8418</v>
      </c>
      <c r="Q473" s="363">
        <v>13805</v>
      </c>
      <c r="R473" s="106">
        <v>12396</v>
      </c>
      <c r="S473" s="365">
        <v>15752</v>
      </c>
      <c r="T473" s="365">
        <v>18799</v>
      </c>
      <c r="U473" s="365">
        <v>18004</v>
      </c>
      <c r="V473" s="365">
        <v>19111</v>
      </c>
      <c r="W473" s="365">
        <v>20234</v>
      </c>
      <c r="X473" s="7">
        <v>21496</v>
      </c>
      <c r="Y473" s="72">
        <v>22679</v>
      </c>
      <c r="Z473" s="72">
        <v>31309</v>
      </c>
    </row>
    <row r="474" spans="1:26" ht="12.75">
      <c r="A474" s="25" t="s">
        <v>2256</v>
      </c>
      <c r="F474" s="363">
        <v>2972</v>
      </c>
      <c r="G474" s="363">
        <v>4354</v>
      </c>
      <c r="H474" s="363">
        <v>4612</v>
      </c>
      <c r="I474" s="364">
        <v>4567</v>
      </c>
      <c r="J474" s="363">
        <v>10833</v>
      </c>
      <c r="K474" s="363">
        <v>12622</v>
      </c>
      <c r="L474" s="363">
        <v>13363</v>
      </c>
      <c r="M474" s="363">
        <v>14722</v>
      </c>
      <c r="N474" s="363">
        <v>17531</v>
      </c>
      <c r="O474" s="363">
        <v>18923</v>
      </c>
      <c r="P474" s="363">
        <v>22379</v>
      </c>
      <c r="Q474" s="363">
        <v>30265</v>
      </c>
      <c r="R474" s="106">
        <v>49117</v>
      </c>
      <c r="S474" s="131">
        <v>49968</v>
      </c>
      <c r="T474" s="365">
        <v>51837</v>
      </c>
      <c r="U474" s="365">
        <v>57469</v>
      </c>
      <c r="V474" s="365">
        <v>70562</v>
      </c>
      <c r="W474" s="365">
        <v>85460</v>
      </c>
      <c r="X474" s="7">
        <v>81821</v>
      </c>
      <c r="Y474" s="72">
        <v>75096</v>
      </c>
      <c r="Z474" s="72">
        <v>117431</v>
      </c>
    </row>
    <row r="475" spans="1:26" ht="12.75">
      <c r="A475" s="63" t="s">
        <v>2257</v>
      </c>
      <c r="F475" s="363">
        <v>839</v>
      </c>
      <c r="G475" s="363">
        <v>1158</v>
      </c>
      <c r="H475" s="363">
        <v>1352</v>
      </c>
      <c r="I475" s="364">
        <v>1643</v>
      </c>
      <c r="J475" s="363">
        <v>2658</v>
      </c>
      <c r="K475" s="363">
        <v>4232</v>
      </c>
      <c r="L475" s="363">
        <v>5146</v>
      </c>
      <c r="M475" s="363">
        <v>5148</v>
      </c>
      <c r="N475" s="363">
        <v>6860</v>
      </c>
      <c r="O475" s="363">
        <v>7232</v>
      </c>
      <c r="P475" s="363">
        <v>9043</v>
      </c>
      <c r="Q475" s="363">
        <v>11764</v>
      </c>
      <c r="R475" s="106">
        <v>14043</v>
      </c>
      <c r="S475" s="131">
        <v>14987</v>
      </c>
      <c r="T475" s="365">
        <v>14039</v>
      </c>
      <c r="U475" s="365">
        <v>15365</v>
      </c>
      <c r="V475" s="365">
        <v>14919</v>
      </c>
      <c r="W475" s="365">
        <v>20196</v>
      </c>
      <c r="X475" s="7">
        <v>16457</v>
      </c>
      <c r="Y475" s="72">
        <v>16780</v>
      </c>
      <c r="Z475" s="72">
        <v>22023</v>
      </c>
    </row>
    <row r="476" spans="1:26" ht="12.75">
      <c r="A476" s="49" t="s">
        <v>2258</v>
      </c>
      <c r="F476" s="363">
        <v>215</v>
      </c>
      <c r="G476" s="363">
        <v>352</v>
      </c>
      <c r="H476" s="363">
        <v>279</v>
      </c>
      <c r="I476" s="364">
        <v>400</v>
      </c>
      <c r="J476" s="363">
        <v>680</v>
      </c>
      <c r="K476" s="363">
        <v>901</v>
      </c>
      <c r="L476" s="363">
        <v>1038</v>
      </c>
      <c r="M476" s="363">
        <v>1213</v>
      </c>
      <c r="N476" s="363">
        <v>1221</v>
      </c>
      <c r="O476" s="363">
        <v>1204</v>
      </c>
      <c r="P476" s="363">
        <v>1168</v>
      </c>
      <c r="Q476" s="363">
        <v>2246</v>
      </c>
      <c r="R476" s="106">
        <v>3101</v>
      </c>
      <c r="S476" s="131">
        <v>3170</v>
      </c>
      <c r="T476" s="365">
        <v>3356</v>
      </c>
      <c r="U476" s="365">
        <v>2331</v>
      </c>
      <c r="V476" s="365">
        <v>2752</v>
      </c>
      <c r="W476" s="365">
        <v>3080</v>
      </c>
      <c r="X476" s="7">
        <v>2881</v>
      </c>
      <c r="Y476" s="72">
        <v>8481</v>
      </c>
      <c r="Z476" s="72">
        <v>5844</v>
      </c>
    </row>
    <row r="477" spans="1:26" ht="12.75">
      <c r="A477" s="49" t="s">
        <v>2260</v>
      </c>
      <c r="F477" s="363">
        <v>3015</v>
      </c>
      <c r="G477" s="363">
        <v>4073</v>
      </c>
      <c r="H477" s="363">
        <v>5029</v>
      </c>
      <c r="I477" s="364">
        <v>6296</v>
      </c>
      <c r="J477" s="363">
        <v>14950</v>
      </c>
      <c r="K477" s="363">
        <v>18437</v>
      </c>
      <c r="L477" s="363">
        <v>25680</v>
      </c>
      <c r="M477" s="363">
        <v>27332</v>
      </c>
      <c r="N477" s="363">
        <v>27205</v>
      </c>
      <c r="O477" s="363">
        <v>33829</v>
      </c>
      <c r="P477" s="363">
        <v>41304</v>
      </c>
      <c r="Q477" s="363">
        <v>42700</v>
      </c>
      <c r="R477" s="106">
        <v>44348</v>
      </c>
      <c r="S477" s="365">
        <v>48927</v>
      </c>
      <c r="T477" s="365">
        <v>57433</v>
      </c>
      <c r="U477" s="365">
        <v>56720</v>
      </c>
      <c r="V477" s="365">
        <v>62004</v>
      </c>
      <c r="W477" s="365">
        <v>65408</v>
      </c>
      <c r="X477" s="7">
        <v>61504</v>
      </c>
      <c r="Y477" s="72">
        <v>75256</v>
      </c>
      <c r="Z477" s="72">
        <v>85165</v>
      </c>
    </row>
    <row r="478" spans="1:26" ht="12.75">
      <c r="A478" s="63" t="s">
        <v>2261</v>
      </c>
      <c r="F478" s="363">
        <v>2446</v>
      </c>
      <c r="G478" s="363">
        <v>3287</v>
      </c>
      <c r="H478" s="363">
        <v>3972</v>
      </c>
      <c r="I478" s="364">
        <v>4933</v>
      </c>
      <c r="J478" s="363">
        <v>11729</v>
      </c>
      <c r="K478" s="363">
        <v>14142</v>
      </c>
      <c r="L478" s="363">
        <v>19775</v>
      </c>
      <c r="M478" s="363">
        <v>26017</v>
      </c>
      <c r="N478" s="363">
        <v>22126</v>
      </c>
      <c r="O478" s="363">
        <v>25803</v>
      </c>
      <c r="P478" s="363">
        <v>34003</v>
      </c>
      <c r="Q478" s="363">
        <v>39235</v>
      </c>
      <c r="R478" s="106">
        <v>41762</v>
      </c>
      <c r="S478" s="366">
        <v>45641</v>
      </c>
      <c r="T478" s="365">
        <v>54371</v>
      </c>
      <c r="U478" s="365">
        <v>55951</v>
      </c>
      <c r="V478" s="365">
        <v>64989</v>
      </c>
      <c r="W478" s="365">
        <v>73097</v>
      </c>
      <c r="X478" s="7">
        <v>72128</v>
      </c>
      <c r="Y478" s="72">
        <v>74405</v>
      </c>
      <c r="Z478" s="72">
        <v>93328</v>
      </c>
    </row>
    <row r="479" spans="1:26" ht="12.75">
      <c r="A479" s="63" t="s">
        <v>2262</v>
      </c>
      <c r="F479" s="363">
        <v>1397</v>
      </c>
      <c r="G479" s="363">
        <v>2207</v>
      </c>
      <c r="H479" s="363">
        <v>2867</v>
      </c>
      <c r="I479" s="364">
        <v>3675</v>
      </c>
      <c r="J479" s="363">
        <v>8672</v>
      </c>
      <c r="K479" s="363">
        <v>12009</v>
      </c>
      <c r="L479" s="363">
        <v>16720</v>
      </c>
      <c r="M479" s="363">
        <v>19858</v>
      </c>
      <c r="N479" s="363">
        <v>25301</v>
      </c>
      <c r="O479" s="363">
        <v>21741</v>
      </c>
      <c r="P479" s="363">
        <v>29199</v>
      </c>
      <c r="Q479" s="363">
        <v>30356</v>
      </c>
      <c r="R479" s="106">
        <v>33647</v>
      </c>
      <c r="S479" s="14">
        <v>37571</v>
      </c>
      <c r="T479" s="365">
        <v>42043</v>
      </c>
      <c r="U479" s="365">
        <v>45174</v>
      </c>
      <c r="V479" s="365">
        <v>50902</v>
      </c>
      <c r="W479" s="365">
        <v>62902</v>
      </c>
      <c r="X479" s="7">
        <v>74286</v>
      </c>
      <c r="Y479" s="72">
        <v>70978</v>
      </c>
      <c r="Z479" s="72">
        <v>79685</v>
      </c>
    </row>
    <row r="480" spans="1:26" ht="12.75">
      <c r="A480" s="63" t="s">
        <v>2273</v>
      </c>
      <c r="F480" s="363">
        <v>4235</v>
      </c>
      <c r="G480" s="363">
        <v>5674</v>
      </c>
      <c r="H480" s="363">
        <v>7272</v>
      </c>
      <c r="I480" s="364">
        <v>8769</v>
      </c>
      <c r="J480" s="363">
        <v>16247</v>
      </c>
      <c r="K480" s="363">
        <v>20152</v>
      </c>
      <c r="L480" s="363">
        <v>31310</v>
      </c>
      <c r="M480" s="363">
        <v>33117</v>
      </c>
      <c r="N480" s="363">
        <v>30842</v>
      </c>
      <c r="O480" s="363">
        <v>39123</v>
      </c>
      <c r="P480" s="363">
        <v>50420</v>
      </c>
      <c r="Q480" s="363">
        <v>51821</v>
      </c>
      <c r="R480" s="106">
        <v>49051</v>
      </c>
      <c r="S480" s="14">
        <v>60988</v>
      </c>
      <c r="T480" s="365">
        <v>69263</v>
      </c>
      <c r="U480" s="365">
        <v>69748</v>
      </c>
      <c r="V480" s="365">
        <v>76386</v>
      </c>
      <c r="W480" s="365">
        <v>83243</v>
      </c>
      <c r="X480" s="7">
        <v>71675</v>
      </c>
      <c r="Y480" s="72">
        <v>94081</v>
      </c>
      <c r="Z480" s="72">
        <v>103030</v>
      </c>
    </row>
    <row r="481" spans="1:26" ht="15.75" customHeight="1">
      <c r="A481" s="63" t="s">
        <v>2274</v>
      </c>
      <c r="F481" s="363">
        <v>3984</v>
      </c>
      <c r="G481" s="363">
        <v>5636</v>
      </c>
      <c r="H481" s="363">
        <v>7111</v>
      </c>
      <c r="I481" s="364">
        <v>8694</v>
      </c>
      <c r="J481" s="363">
        <v>16507</v>
      </c>
      <c r="K481" s="363">
        <v>20481</v>
      </c>
      <c r="L481" s="363">
        <v>26868</v>
      </c>
      <c r="M481" s="363">
        <v>25710</v>
      </c>
      <c r="N481" s="363">
        <v>28613</v>
      </c>
      <c r="O481" s="363">
        <v>35897</v>
      </c>
      <c r="P481" s="363">
        <v>40813</v>
      </c>
      <c r="Q481" s="363">
        <v>39822</v>
      </c>
      <c r="R481" s="106">
        <v>43350</v>
      </c>
      <c r="S481" s="14">
        <v>45075</v>
      </c>
      <c r="T481" s="365">
        <v>54230</v>
      </c>
      <c r="U481" s="365">
        <v>52966</v>
      </c>
      <c r="V481" s="365">
        <v>54547</v>
      </c>
      <c r="W481" s="365">
        <v>55173</v>
      </c>
      <c r="X481" s="7">
        <v>54358</v>
      </c>
      <c r="Y481" s="72">
        <v>63654</v>
      </c>
      <c r="Z481" s="72">
        <v>71275</v>
      </c>
    </row>
    <row r="482" spans="1:26" ht="12.75">
      <c r="A482" s="49" t="s">
        <v>2265</v>
      </c>
      <c r="F482" s="363">
        <v>757</v>
      </c>
      <c r="G482" s="363">
        <v>942</v>
      </c>
      <c r="H482" s="363">
        <v>1110</v>
      </c>
      <c r="I482" s="363">
        <v>1272</v>
      </c>
      <c r="J482" s="363">
        <v>3054</v>
      </c>
      <c r="K482" s="363">
        <v>3633</v>
      </c>
      <c r="L482" s="363">
        <v>4436</v>
      </c>
      <c r="M482" s="363">
        <v>4328</v>
      </c>
      <c r="N482" s="363">
        <v>4890</v>
      </c>
      <c r="O482" s="363">
        <v>5818</v>
      </c>
      <c r="P482" s="363">
        <v>6680</v>
      </c>
      <c r="Q482" s="363">
        <v>7214</v>
      </c>
      <c r="R482" s="106">
        <v>8409</v>
      </c>
      <c r="S482" s="14">
        <v>11016</v>
      </c>
      <c r="T482" s="365">
        <v>10410</v>
      </c>
      <c r="U482" s="365">
        <v>12370</v>
      </c>
      <c r="V482" s="365">
        <v>14135</v>
      </c>
      <c r="W482" s="365">
        <v>13604</v>
      </c>
      <c r="X482" s="7">
        <v>15875</v>
      </c>
      <c r="Y482" s="72">
        <v>19614</v>
      </c>
      <c r="Z482" s="72">
        <v>20648</v>
      </c>
    </row>
    <row r="483" spans="1:26" ht="12.75">
      <c r="A483" s="49" t="s">
        <v>2275</v>
      </c>
      <c r="F483" s="363">
        <v>255</v>
      </c>
      <c r="G483" s="363">
        <v>375</v>
      </c>
      <c r="H483" s="363">
        <v>408</v>
      </c>
      <c r="I483" s="363">
        <v>445</v>
      </c>
      <c r="J483" s="363">
        <v>858</v>
      </c>
      <c r="K483" s="363">
        <v>978</v>
      </c>
      <c r="L483" s="363">
        <v>1233</v>
      </c>
      <c r="M483" s="363">
        <v>1287</v>
      </c>
      <c r="N483" s="363">
        <v>1331</v>
      </c>
      <c r="O483" s="363">
        <v>1660</v>
      </c>
      <c r="P483" s="363">
        <v>1712</v>
      </c>
      <c r="Q483" s="363">
        <v>1651</v>
      </c>
      <c r="R483" s="106">
        <v>1974</v>
      </c>
      <c r="S483" s="14">
        <v>2471</v>
      </c>
      <c r="T483" s="365">
        <v>2375</v>
      </c>
      <c r="U483" s="365">
        <v>2341</v>
      </c>
      <c r="V483" s="365">
        <v>2537</v>
      </c>
      <c r="W483" s="365">
        <v>2704</v>
      </c>
      <c r="X483" s="7">
        <v>3197</v>
      </c>
      <c r="Y483" s="72">
        <v>3407</v>
      </c>
      <c r="Z483" s="72">
        <v>4171</v>
      </c>
    </row>
    <row r="484" spans="1:26" ht="12.75">
      <c r="A484" s="49" t="s">
        <v>2266</v>
      </c>
      <c r="F484" s="363">
        <v>3747</v>
      </c>
      <c r="G484" s="363">
        <v>3976</v>
      </c>
      <c r="H484" s="363">
        <v>4326</v>
      </c>
      <c r="I484" s="363">
        <v>5170</v>
      </c>
      <c r="J484" s="363">
        <v>16847</v>
      </c>
      <c r="K484" s="363">
        <v>24307</v>
      </c>
      <c r="L484" s="363">
        <v>28418</v>
      </c>
      <c r="M484" s="363">
        <v>28868</v>
      </c>
      <c r="N484" s="363">
        <v>30594</v>
      </c>
      <c r="O484" s="363">
        <v>31829</v>
      </c>
      <c r="P484" s="363">
        <v>24480</v>
      </c>
      <c r="Q484" s="363">
        <v>24427</v>
      </c>
      <c r="R484" s="106">
        <v>24279</v>
      </c>
      <c r="S484" s="14">
        <v>30954</v>
      </c>
      <c r="T484" s="365">
        <v>30156</v>
      </c>
      <c r="U484" s="365">
        <v>29485</v>
      </c>
      <c r="V484" s="365">
        <v>51169</v>
      </c>
      <c r="W484" s="365">
        <v>62294</v>
      </c>
      <c r="X484" s="7">
        <v>62270</v>
      </c>
      <c r="Y484" s="72">
        <v>63834</v>
      </c>
      <c r="Z484" s="72">
        <v>69755</v>
      </c>
    </row>
    <row r="485" spans="1:26" ht="69.75" customHeight="1">
      <c r="A485" s="136" t="s">
        <v>1854</v>
      </c>
      <c r="C485" s="7">
        <v>16.1</v>
      </c>
      <c r="D485" s="7">
        <v>11.6</v>
      </c>
      <c r="E485" s="7">
        <v>3.2</v>
      </c>
      <c r="F485" s="7">
        <v>2.5</v>
      </c>
      <c r="G485" s="7">
        <v>137.2</v>
      </c>
      <c r="H485" s="18">
        <v>105</v>
      </c>
      <c r="I485" s="7">
        <v>112.1</v>
      </c>
      <c r="J485" s="18">
        <v>146</v>
      </c>
      <c r="K485" s="7">
        <v>135.9</v>
      </c>
      <c r="L485" s="7">
        <v>114.4</v>
      </c>
      <c r="M485" s="7">
        <v>112.6</v>
      </c>
      <c r="N485" s="7">
        <v>110.3</v>
      </c>
      <c r="O485" s="7">
        <v>114.9</v>
      </c>
      <c r="P485" s="7">
        <v>112.1</v>
      </c>
      <c r="Q485" s="7">
        <v>112.4</v>
      </c>
      <c r="R485" s="7">
        <v>117.4</v>
      </c>
      <c r="S485" s="7">
        <v>116.9</v>
      </c>
      <c r="T485" s="7">
        <v>100.1</v>
      </c>
      <c r="U485" s="7">
        <v>109.1</v>
      </c>
      <c r="V485" s="18">
        <v>108</v>
      </c>
      <c r="W485" s="365">
        <v>106.9</v>
      </c>
      <c r="X485" s="367">
        <v>104.9</v>
      </c>
      <c r="Y485" s="365">
        <v>107.2</v>
      </c>
      <c r="Z485" s="365">
        <v>110.3</v>
      </c>
    </row>
    <row r="486" spans="1:26" ht="34.5" customHeight="1">
      <c r="A486" s="75" t="s">
        <v>2276</v>
      </c>
      <c r="C486" s="7">
        <v>15.6</v>
      </c>
      <c r="D486" s="7">
        <v>11.9</v>
      </c>
      <c r="E486" s="7">
        <v>3.1</v>
      </c>
      <c r="F486" s="7">
        <v>2.4</v>
      </c>
      <c r="G486" s="7">
        <v>141.4</v>
      </c>
      <c r="H486" s="18">
        <v>104</v>
      </c>
      <c r="I486" s="7">
        <v>109.7</v>
      </c>
      <c r="J486" s="7">
        <v>137.3</v>
      </c>
      <c r="K486" s="7">
        <v>140.5</v>
      </c>
      <c r="L486" s="7">
        <v>115.2</v>
      </c>
      <c r="M486" s="7">
        <v>114.7</v>
      </c>
      <c r="N486" s="7">
        <v>110.6</v>
      </c>
      <c r="O486" s="7">
        <v>118.6</v>
      </c>
      <c r="P486" s="7">
        <v>115.8</v>
      </c>
      <c r="Q486" s="7">
        <v>114.9</v>
      </c>
      <c r="R486" s="7">
        <v>121.2</v>
      </c>
      <c r="S486" s="7">
        <v>118.6</v>
      </c>
      <c r="T486" s="7">
        <v>97.6</v>
      </c>
      <c r="U486" s="7">
        <v>109.6</v>
      </c>
      <c r="V486" s="7">
        <v>109.3</v>
      </c>
      <c r="W486" s="365">
        <v>108.3</v>
      </c>
      <c r="X486" s="367">
        <v>104.3</v>
      </c>
      <c r="Y486" s="365">
        <v>104.6</v>
      </c>
      <c r="Z486" s="365">
        <v>104.1</v>
      </c>
    </row>
    <row r="487" spans="1:26" ht="49.5" customHeight="1">
      <c r="A487" s="21" t="s">
        <v>1852</v>
      </c>
      <c r="C487" s="132">
        <v>18.4</v>
      </c>
      <c r="D487" s="132">
        <v>11.3</v>
      </c>
      <c r="E487" s="132">
        <v>3.5</v>
      </c>
      <c r="F487" s="130">
        <v>3</v>
      </c>
      <c r="G487" s="130">
        <v>123.3</v>
      </c>
      <c r="H487" s="130">
        <v>108</v>
      </c>
      <c r="I487" s="130">
        <v>120.7</v>
      </c>
      <c r="J487" s="130">
        <v>166.7</v>
      </c>
      <c r="K487" s="130">
        <v>121.2</v>
      </c>
      <c r="L487" s="130">
        <v>112.6</v>
      </c>
      <c r="M487" s="130">
        <v>108.4</v>
      </c>
      <c r="N487" s="130">
        <v>107.7</v>
      </c>
      <c r="O487" s="130">
        <v>109.6</v>
      </c>
      <c r="P487" s="130">
        <v>108.2</v>
      </c>
      <c r="Q487" s="130">
        <v>107.7</v>
      </c>
      <c r="R487" s="130">
        <v>111.5</v>
      </c>
      <c r="S487" s="132">
        <v>114.8</v>
      </c>
      <c r="T487" s="130">
        <v>102.8</v>
      </c>
      <c r="U487" s="130">
        <v>106.1</v>
      </c>
      <c r="V487" s="130">
        <v>105.6</v>
      </c>
      <c r="W487" s="365">
        <v>103.9</v>
      </c>
      <c r="X487" s="368">
        <v>103.1</v>
      </c>
      <c r="Y487" s="365">
        <v>112.3</v>
      </c>
      <c r="Z487" s="365">
        <v>120.1</v>
      </c>
    </row>
    <row r="488" spans="1:26" ht="41.25">
      <c r="A488" s="5" t="s">
        <v>1853</v>
      </c>
      <c r="C488" s="369"/>
      <c r="D488" s="369"/>
      <c r="E488" s="369"/>
      <c r="F488" s="369"/>
      <c r="G488" s="369"/>
      <c r="H488" s="369"/>
      <c r="I488" s="369"/>
      <c r="J488" s="369"/>
      <c r="K488" s="369"/>
      <c r="L488" s="369"/>
      <c r="M488" s="369"/>
      <c r="N488" s="369"/>
      <c r="O488" s="369"/>
      <c r="P488" s="369"/>
      <c r="Q488" s="369"/>
      <c r="R488" s="369"/>
      <c r="S488" s="369"/>
      <c r="T488" s="370"/>
      <c r="W488" s="48"/>
      <c r="X488" s="7"/>
      <c r="Y488" s="48"/>
      <c r="Z488" s="365"/>
    </row>
    <row r="489" spans="1:26" ht="12.75">
      <c r="A489" s="31" t="s">
        <v>2277</v>
      </c>
      <c r="B489" s="13"/>
      <c r="C489" s="7">
        <v>35.6</v>
      </c>
      <c r="D489" s="7">
        <v>18.5</v>
      </c>
      <c r="E489" s="7">
        <v>3.5</v>
      </c>
      <c r="F489" s="7">
        <v>2.7</v>
      </c>
      <c r="G489" s="7">
        <v>122.1</v>
      </c>
      <c r="H489" s="7">
        <v>100.9</v>
      </c>
      <c r="I489" s="7">
        <v>116.7</v>
      </c>
      <c r="J489" s="7">
        <v>118.2</v>
      </c>
      <c r="K489" s="7">
        <v>151.5</v>
      </c>
      <c r="L489" s="7">
        <v>138.6</v>
      </c>
      <c r="M489" s="7">
        <v>118.3</v>
      </c>
      <c r="N489" s="7">
        <v>123.5</v>
      </c>
      <c r="O489" s="7">
        <v>109.3</v>
      </c>
      <c r="P489" s="7">
        <v>116.6</v>
      </c>
      <c r="Q489" s="7">
        <v>115.8</v>
      </c>
      <c r="R489" s="7">
        <v>106.8</v>
      </c>
      <c r="S489" s="7">
        <v>132.3</v>
      </c>
      <c r="T489" s="7">
        <v>97.5</v>
      </c>
      <c r="U489" s="7">
        <v>133.1</v>
      </c>
      <c r="V489" s="371">
        <v>107.66</v>
      </c>
      <c r="W489" s="365">
        <v>107.5</v>
      </c>
      <c r="X489" s="130">
        <v>108</v>
      </c>
      <c r="Y489" s="365">
        <v>100.9</v>
      </c>
      <c r="Z489" s="365">
        <v>111.5</v>
      </c>
    </row>
    <row r="490" spans="1:26" ht="12.75">
      <c r="A490" s="49" t="s">
        <v>238</v>
      </c>
      <c r="U490" s="48"/>
      <c r="W490" s="48"/>
      <c r="X490" s="7"/>
      <c r="Y490" s="365"/>
      <c r="Z490" s="365"/>
    </row>
    <row r="491" spans="1:26" ht="12.75">
      <c r="A491" s="63" t="s">
        <v>1440</v>
      </c>
      <c r="C491" s="372">
        <v>37.4</v>
      </c>
      <c r="D491" s="372">
        <v>19.2</v>
      </c>
      <c r="E491" s="372">
        <v>4</v>
      </c>
      <c r="F491" s="372">
        <v>2.4</v>
      </c>
      <c r="G491" s="372">
        <v>129.5</v>
      </c>
      <c r="H491" s="372">
        <v>101.4</v>
      </c>
      <c r="I491" s="372">
        <v>80.6</v>
      </c>
      <c r="J491" s="372">
        <v>109.9</v>
      </c>
      <c r="K491" s="372">
        <v>169.3</v>
      </c>
      <c r="L491" s="372">
        <v>134.4</v>
      </c>
      <c r="M491" s="372">
        <v>119.5</v>
      </c>
      <c r="N491" s="372">
        <v>126.5</v>
      </c>
      <c r="O491" s="372">
        <v>112.6</v>
      </c>
      <c r="P491" s="372">
        <v>113.3</v>
      </c>
      <c r="Q491" s="372">
        <v>108.9</v>
      </c>
      <c r="R491" s="372">
        <v>107.7</v>
      </c>
      <c r="S491" s="372">
        <v>122.1</v>
      </c>
      <c r="T491" s="373">
        <v>110.6</v>
      </c>
      <c r="U491" s="373">
        <v>109.4</v>
      </c>
      <c r="V491" s="374">
        <v>107.46</v>
      </c>
      <c r="W491" s="365">
        <v>105.6</v>
      </c>
      <c r="X491" s="7">
        <v>105.4</v>
      </c>
      <c r="Y491" s="365">
        <v>102.3</v>
      </c>
      <c r="Z491" s="365">
        <v>112.9</v>
      </c>
    </row>
    <row r="492" spans="1:26" ht="12.75">
      <c r="A492" s="63" t="s">
        <v>2278</v>
      </c>
      <c r="C492" s="372">
        <v>32.4</v>
      </c>
      <c r="D492" s="372">
        <v>14.6</v>
      </c>
      <c r="E492" s="372">
        <v>3</v>
      </c>
      <c r="F492" s="372">
        <v>2.7</v>
      </c>
      <c r="G492" s="372">
        <v>134.8</v>
      </c>
      <c r="H492" s="372">
        <v>110.4</v>
      </c>
      <c r="I492" s="372">
        <v>114.7</v>
      </c>
      <c r="J492" s="372">
        <v>161.9</v>
      </c>
      <c r="K492" s="372">
        <v>136.6</v>
      </c>
      <c r="L492" s="372">
        <v>113.9</v>
      </c>
      <c r="M492" s="372">
        <v>112.2</v>
      </c>
      <c r="N492" s="372">
        <v>111.2</v>
      </c>
      <c r="O492" s="372">
        <v>115.1</v>
      </c>
      <c r="P492" s="372">
        <v>114.3</v>
      </c>
      <c r="Q492" s="372">
        <v>108.1</v>
      </c>
      <c r="R492" s="372">
        <v>108.8</v>
      </c>
      <c r="S492" s="372">
        <v>118.8</v>
      </c>
      <c r="T492" s="373">
        <v>97.5</v>
      </c>
      <c r="U492" s="373">
        <v>103.7</v>
      </c>
      <c r="V492" s="374">
        <v>110.19</v>
      </c>
      <c r="W492" s="373">
        <v>105.3</v>
      </c>
      <c r="X492" s="7">
        <v>104.2</v>
      </c>
      <c r="Y492" s="373">
        <v>107.2</v>
      </c>
      <c r="Z492" s="365">
        <v>106.4</v>
      </c>
    </row>
    <row r="493" spans="1:26" ht="12.75">
      <c r="A493" s="63" t="s">
        <v>2279</v>
      </c>
      <c r="C493" s="372">
        <v>28</v>
      </c>
      <c r="D493" s="372">
        <v>17.5</v>
      </c>
      <c r="E493" s="372">
        <v>3.1</v>
      </c>
      <c r="F493" s="372">
        <v>3.6</v>
      </c>
      <c r="G493" s="372">
        <v>107.8</v>
      </c>
      <c r="H493" s="372">
        <v>97.4</v>
      </c>
      <c r="I493" s="372">
        <v>138.2</v>
      </c>
      <c r="J493" s="372">
        <v>116.6</v>
      </c>
      <c r="K493" s="372">
        <v>137.4</v>
      </c>
      <c r="L493" s="372">
        <v>158.5</v>
      </c>
      <c r="M493" s="372">
        <v>119.2</v>
      </c>
      <c r="N493" s="372">
        <v>124.1</v>
      </c>
      <c r="O493" s="372">
        <v>103.4</v>
      </c>
      <c r="P493" s="372">
        <v>121.5</v>
      </c>
      <c r="Q493" s="372">
        <v>123.7</v>
      </c>
      <c r="R493" s="372">
        <v>106.1</v>
      </c>
      <c r="S493" s="372">
        <v>145.5</v>
      </c>
      <c r="T493" s="373">
        <v>84.3</v>
      </c>
      <c r="U493" s="373">
        <v>156.1</v>
      </c>
      <c r="V493" s="374">
        <v>107.12</v>
      </c>
      <c r="W493" s="373">
        <v>109.6</v>
      </c>
      <c r="X493" s="18">
        <v>111</v>
      </c>
      <c r="Y493" s="373">
        <v>96.5</v>
      </c>
      <c r="Z493" s="365">
        <v>111.2</v>
      </c>
    </row>
    <row r="494" spans="1:26" ht="12.75">
      <c r="A494" s="63" t="s">
        <v>2280</v>
      </c>
      <c r="C494" s="372">
        <v>56.5</v>
      </c>
      <c r="D494" s="372">
        <v>21.7</v>
      </c>
      <c r="E494" s="372">
        <v>3.2</v>
      </c>
      <c r="F494" s="372">
        <v>1.5</v>
      </c>
      <c r="G494" s="372">
        <v>105.9</v>
      </c>
      <c r="H494" s="372">
        <v>102.6</v>
      </c>
      <c r="I494" s="372">
        <v>325.7</v>
      </c>
      <c r="J494" s="372">
        <v>131.3</v>
      </c>
      <c r="K494" s="372">
        <v>109.3</v>
      </c>
      <c r="L494" s="372">
        <v>110.2</v>
      </c>
      <c r="M494" s="372">
        <v>102.1</v>
      </c>
      <c r="N494" s="372">
        <v>99.6</v>
      </c>
      <c r="O494" s="372">
        <v>106.1</v>
      </c>
      <c r="P494" s="372">
        <v>109.4</v>
      </c>
      <c r="Q494" s="372">
        <v>96.6</v>
      </c>
      <c r="R494" s="372">
        <v>98.6</v>
      </c>
      <c r="S494" s="372">
        <v>106.2</v>
      </c>
      <c r="T494" s="373">
        <v>92.3</v>
      </c>
      <c r="U494" s="373">
        <v>98.9</v>
      </c>
      <c r="V494" s="374">
        <v>109.1</v>
      </c>
      <c r="W494" s="373">
        <v>95.3</v>
      </c>
      <c r="X494" s="7">
        <v>103.3</v>
      </c>
      <c r="Y494" s="373">
        <v>144.1</v>
      </c>
      <c r="Z494" s="365">
        <v>114.4</v>
      </c>
    </row>
    <row r="495" spans="1:26" ht="12.75">
      <c r="A495" s="63" t="s">
        <v>2281</v>
      </c>
      <c r="C495" s="372">
        <v>55.6</v>
      </c>
      <c r="D495" s="372">
        <v>5.4</v>
      </c>
      <c r="E495" s="372">
        <v>2.7</v>
      </c>
      <c r="F495" s="372">
        <v>1.9</v>
      </c>
      <c r="G495" s="372">
        <v>129.8</v>
      </c>
      <c r="H495" s="372">
        <v>107</v>
      </c>
      <c r="I495" s="372">
        <v>208.1</v>
      </c>
      <c r="J495" s="372">
        <v>145.6</v>
      </c>
      <c r="K495" s="372">
        <v>119.2</v>
      </c>
      <c r="L495" s="372">
        <v>104.7</v>
      </c>
      <c r="M495" s="372">
        <v>112.9</v>
      </c>
      <c r="N495" s="372">
        <v>110.4</v>
      </c>
      <c r="O495" s="372">
        <v>124.8</v>
      </c>
      <c r="P495" s="372">
        <v>111</v>
      </c>
      <c r="Q495" s="372">
        <v>110.9</v>
      </c>
      <c r="R495" s="372">
        <v>106.1</v>
      </c>
      <c r="S495" s="372">
        <v>121.7</v>
      </c>
      <c r="T495" s="373">
        <v>107.6</v>
      </c>
      <c r="U495" s="373">
        <v>106.7</v>
      </c>
      <c r="V495" s="374">
        <v>107.67</v>
      </c>
      <c r="W495" s="373">
        <v>106.3</v>
      </c>
      <c r="X495" s="7">
        <v>107.5</v>
      </c>
      <c r="Y495" s="373">
        <v>140</v>
      </c>
      <c r="Z495" s="365">
        <v>113.5</v>
      </c>
    </row>
    <row r="496" spans="1:26" ht="12.75">
      <c r="A496" s="63" t="s">
        <v>2282</v>
      </c>
      <c r="C496" s="372">
        <v>34</v>
      </c>
      <c r="D496" s="372">
        <v>15.4</v>
      </c>
      <c r="E496" s="372">
        <v>3.2</v>
      </c>
      <c r="F496" s="372">
        <v>2.1</v>
      </c>
      <c r="G496" s="372">
        <v>173</v>
      </c>
      <c r="H496" s="372">
        <v>106.7</v>
      </c>
      <c r="I496" s="372">
        <v>264.2</v>
      </c>
      <c r="J496" s="372">
        <v>145.3</v>
      </c>
      <c r="K496" s="372">
        <v>112.9</v>
      </c>
      <c r="L496" s="372">
        <v>108.4</v>
      </c>
      <c r="M496" s="372">
        <v>107.7</v>
      </c>
      <c r="N496" s="372">
        <v>101.8</v>
      </c>
      <c r="O496" s="372">
        <v>101</v>
      </c>
      <c r="P496" s="372">
        <v>114.1</v>
      </c>
      <c r="Q496" s="372">
        <v>103.8</v>
      </c>
      <c r="R496" s="372">
        <v>99.4</v>
      </c>
      <c r="S496" s="372">
        <v>153.6</v>
      </c>
      <c r="T496" s="373">
        <v>86.9</v>
      </c>
      <c r="U496" s="373">
        <v>104.2</v>
      </c>
      <c r="V496" s="374">
        <v>118.11</v>
      </c>
      <c r="W496" s="373">
        <v>108.9</v>
      </c>
      <c r="X496" s="7">
        <v>103.1</v>
      </c>
      <c r="Y496" s="373">
        <v>105.7</v>
      </c>
      <c r="Z496" s="365">
        <v>107.6</v>
      </c>
    </row>
    <row r="497" spans="1:50" ht="24.75" customHeight="1">
      <c r="A497" s="427" t="s">
        <v>2283</v>
      </c>
      <c r="B497" s="427"/>
      <c r="C497" s="427"/>
      <c r="D497" s="427"/>
      <c r="E497" s="427"/>
      <c r="F497" s="427"/>
      <c r="G497" s="427"/>
      <c r="H497" s="427"/>
      <c r="I497" s="427"/>
      <c r="J497" s="427"/>
      <c r="K497" s="427"/>
      <c r="L497" s="427"/>
      <c r="M497" s="427"/>
      <c r="N497" s="427"/>
      <c r="O497" s="427"/>
      <c r="P497" s="427"/>
      <c r="Q497" s="427"/>
      <c r="R497" s="427"/>
      <c r="S497" s="427"/>
      <c r="T497" s="427"/>
      <c r="U497" s="427"/>
      <c r="V497" s="427"/>
      <c r="W497" s="427"/>
      <c r="X497" s="427"/>
      <c r="Y497" s="427"/>
      <c r="Z497" s="400"/>
      <c r="AA497" s="400"/>
      <c r="AB497" s="400"/>
      <c r="AC497" s="400"/>
      <c r="AD497" s="400"/>
      <c r="AE497" s="400"/>
      <c r="AF497" s="400"/>
      <c r="AG497" s="400"/>
      <c r="AH497" s="400"/>
      <c r="AI497" s="400"/>
      <c r="AJ497" s="400"/>
      <c r="AK497" s="400"/>
      <c r="AL497" s="400"/>
      <c r="AM497" s="400"/>
      <c r="AN497" s="400"/>
      <c r="AO497" s="400"/>
      <c r="AP497" s="400"/>
      <c r="AQ497" s="400"/>
      <c r="AR497" s="400"/>
      <c r="AS497" s="400"/>
      <c r="AT497" s="400"/>
      <c r="AU497" s="400"/>
      <c r="AV497" s="400"/>
      <c r="AW497" s="400"/>
      <c r="AX497" s="400"/>
    </row>
    <row r="498" spans="1:50" ht="12.75" customHeight="1">
      <c r="A498" s="431" t="s">
        <v>2284</v>
      </c>
      <c r="B498" s="431"/>
      <c r="C498" s="431"/>
      <c r="D498" s="431"/>
      <c r="E498" s="431"/>
      <c r="F498" s="431"/>
      <c r="G498" s="431"/>
      <c r="H498" s="431"/>
      <c r="I498" s="431"/>
      <c r="J498" s="431"/>
      <c r="K498" s="431"/>
      <c r="L498" s="431"/>
      <c r="M498" s="431"/>
      <c r="N498" s="431"/>
      <c r="O498" s="431"/>
      <c r="P498" s="431"/>
      <c r="Q498" s="431"/>
      <c r="R498" s="431"/>
      <c r="S498" s="431"/>
      <c r="T498" s="431"/>
      <c r="U498" s="431"/>
      <c r="V498" s="431"/>
      <c r="W498" s="431"/>
      <c r="X498" s="431"/>
      <c r="Y498" s="431"/>
      <c r="Z498" s="402"/>
      <c r="AA498" s="402"/>
      <c r="AB498" s="402"/>
      <c r="AC498" s="402"/>
      <c r="AD498" s="402"/>
      <c r="AE498" s="402"/>
      <c r="AF498" s="402"/>
      <c r="AG498" s="402"/>
      <c r="AH498" s="402"/>
      <c r="AI498" s="402"/>
      <c r="AJ498" s="402"/>
      <c r="AK498" s="402"/>
      <c r="AL498" s="402"/>
      <c r="AM498" s="402"/>
      <c r="AN498" s="402"/>
      <c r="AO498" s="402"/>
      <c r="AP498" s="402"/>
      <c r="AQ498" s="402"/>
      <c r="AR498" s="402"/>
      <c r="AS498" s="402"/>
      <c r="AT498" s="402"/>
      <c r="AU498" s="402"/>
      <c r="AV498" s="402"/>
      <c r="AW498" s="402"/>
      <c r="AX498" s="402"/>
    </row>
    <row r="499" spans="1:50" ht="15.75" customHeight="1">
      <c r="A499" s="431" t="s">
        <v>2285</v>
      </c>
      <c r="B499" s="431"/>
      <c r="C499" s="431"/>
      <c r="D499" s="431"/>
      <c r="E499" s="431"/>
      <c r="F499" s="431"/>
      <c r="G499" s="431"/>
      <c r="H499" s="431"/>
      <c r="I499" s="431"/>
      <c r="J499" s="431"/>
      <c r="K499" s="431"/>
      <c r="L499" s="431"/>
      <c r="M499" s="431"/>
      <c r="N499" s="431"/>
      <c r="O499" s="431"/>
      <c r="P499" s="431"/>
      <c r="Q499" s="431"/>
      <c r="R499" s="431"/>
      <c r="S499" s="431"/>
      <c r="T499" s="431"/>
      <c r="U499" s="431"/>
      <c r="V499" s="431"/>
      <c r="W499" s="431"/>
      <c r="X499" s="431"/>
      <c r="Y499" s="431"/>
      <c r="Z499" s="402"/>
      <c r="AA499" s="402"/>
      <c r="AB499" s="402"/>
      <c r="AC499" s="402"/>
      <c r="AD499" s="402"/>
      <c r="AE499" s="402"/>
      <c r="AF499" s="402"/>
      <c r="AG499" s="402"/>
      <c r="AH499" s="402"/>
      <c r="AI499" s="402"/>
      <c r="AJ499" s="402"/>
      <c r="AK499" s="402"/>
      <c r="AL499" s="402"/>
      <c r="AM499" s="402"/>
      <c r="AN499" s="402"/>
      <c r="AO499" s="402"/>
      <c r="AP499" s="402"/>
      <c r="AQ499" s="402"/>
      <c r="AR499" s="402"/>
      <c r="AS499" s="402"/>
      <c r="AT499" s="402"/>
      <c r="AU499" s="402"/>
      <c r="AV499" s="402"/>
      <c r="AW499" s="402"/>
      <c r="AX499" s="402"/>
    </row>
    <row r="500" spans="1:50" ht="14.25" customHeight="1">
      <c r="A500" s="431" t="s">
        <v>2286</v>
      </c>
      <c r="B500" s="431"/>
      <c r="C500" s="431"/>
      <c r="D500" s="431"/>
      <c r="E500" s="431"/>
      <c r="F500" s="431"/>
      <c r="G500" s="431"/>
      <c r="H500" s="431"/>
      <c r="I500" s="431"/>
      <c r="J500" s="431"/>
      <c r="K500" s="431"/>
      <c r="L500" s="431"/>
      <c r="M500" s="431"/>
      <c r="N500" s="431"/>
      <c r="O500" s="431"/>
      <c r="P500" s="431"/>
      <c r="Q500" s="431"/>
      <c r="R500" s="431"/>
      <c r="S500" s="431"/>
      <c r="T500" s="431"/>
      <c r="U500" s="431"/>
      <c r="V500" s="431"/>
      <c r="W500" s="431"/>
      <c r="X500" s="431"/>
      <c r="Y500" s="431"/>
      <c r="Z500" s="402"/>
      <c r="AA500" s="402"/>
      <c r="AB500" s="402"/>
      <c r="AC500" s="402"/>
      <c r="AD500" s="402"/>
      <c r="AE500" s="402"/>
      <c r="AF500" s="402"/>
      <c r="AG500" s="402"/>
      <c r="AH500" s="402"/>
      <c r="AI500" s="402"/>
      <c r="AJ500" s="402"/>
      <c r="AK500" s="402"/>
      <c r="AL500" s="402"/>
      <c r="AM500" s="402"/>
      <c r="AN500" s="402"/>
      <c r="AO500" s="402"/>
      <c r="AP500" s="402"/>
      <c r="AQ500" s="402"/>
      <c r="AR500" s="402"/>
      <c r="AS500" s="402"/>
      <c r="AT500" s="402"/>
      <c r="AU500" s="402"/>
      <c r="AV500" s="402"/>
      <c r="AW500" s="402"/>
      <c r="AX500" s="402"/>
    </row>
    <row r="501" spans="1:50" ht="14.25" customHeight="1">
      <c r="A501" s="431" t="s">
        <v>2287</v>
      </c>
      <c r="B501" s="431"/>
      <c r="C501" s="431"/>
      <c r="D501" s="431"/>
      <c r="E501" s="431"/>
      <c r="F501" s="431"/>
      <c r="G501" s="431"/>
      <c r="H501" s="431"/>
      <c r="I501" s="431"/>
      <c r="J501" s="431"/>
      <c r="K501" s="431"/>
      <c r="L501" s="431"/>
      <c r="M501" s="431"/>
      <c r="N501" s="431"/>
      <c r="O501" s="431"/>
      <c r="P501" s="431"/>
      <c r="Q501" s="431"/>
      <c r="R501" s="431"/>
      <c r="S501" s="431"/>
      <c r="T501" s="431"/>
      <c r="U501" s="431"/>
      <c r="V501" s="431"/>
      <c r="W501" s="431"/>
      <c r="X501" s="431"/>
      <c r="Y501" s="431"/>
      <c r="Z501" s="402"/>
      <c r="AA501" s="402"/>
      <c r="AB501" s="402"/>
      <c r="AC501" s="402"/>
      <c r="AD501" s="402"/>
      <c r="AE501" s="402"/>
      <c r="AF501" s="402"/>
      <c r="AG501" s="402"/>
      <c r="AH501" s="402"/>
      <c r="AI501" s="402"/>
      <c r="AJ501" s="402"/>
      <c r="AK501" s="402"/>
      <c r="AL501" s="402"/>
      <c r="AM501" s="402"/>
      <c r="AN501" s="402"/>
      <c r="AO501" s="402"/>
      <c r="AP501" s="402"/>
      <c r="AQ501" s="402"/>
      <c r="AR501" s="402"/>
      <c r="AS501" s="402"/>
      <c r="AT501" s="402"/>
      <c r="AU501" s="402"/>
      <c r="AV501" s="402"/>
      <c r="AW501" s="402"/>
      <c r="AX501" s="402"/>
    </row>
    <row r="502" spans="1:50" ht="14.25" customHeight="1">
      <c r="A502" s="431" t="s">
        <v>2288</v>
      </c>
      <c r="B502" s="431"/>
      <c r="C502" s="431"/>
      <c r="D502" s="431"/>
      <c r="E502" s="431"/>
      <c r="F502" s="431"/>
      <c r="G502" s="431"/>
      <c r="H502" s="431"/>
      <c r="I502" s="431"/>
      <c r="J502" s="431"/>
      <c r="K502" s="431"/>
      <c r="L502" s="431"/>
      <c r="M502" s="431"/>
      <c r="N502" s="431"/>
      <c r="O502" s="431"/>
      <c r="P502" s="431"/>
      <c r="Q502" s="431"/>
      <c r="R502" s="431"/>
      <c r="S502" s="431"/>
      <c r="T502" s="431"/>
      <c r="U502" s="431"/>
      <c r="V502" s="431"/>
      <c r="W502" s="431"/>
      <c r="X502" s="431"/>
      <c r="Y502" s="431"/>
      <c r="Z502" s="402"/>
      <c r="AA502" s="402"/>
      <c r="AB502" s="402"/>
      <c r="AC502" s="402"/>
      <c r="AD502" s="402"/>
      <c r="AE502" s="402"/>
      <c r="AF502" s="402"/>
      <c r="AG502" s="402"/>
      <c r="AH502" s="402"/>
      <c r="AI502" s="402"/>
      <c r="AJ502" s="402"/>
      <c r="AK502" s="402"/>
      <c r="AL502" s="402"/>
      <c r="AM502" s="402"/>
      <c r="AN502" s="402"/>
      <c r="AO502" s="402"/>
      <c r="AP502" s="402"/>
      <c r="AQ502" s="402"/>
      <c r="AR502" s="402"/>
      <c r="AS502" s="402"/>
      <c r="AT502" s="402"/>
      <c r="AU502" s="402"/>
      <c r="AV502" s="402"/>
      <c r="AW502" s="402"/>
      <c r="AX502" s="402"/>
    </row>
    <row r="503" spans="1:50" ht="12.75" customHeight="1">
      <c r="A503" s="431" t="s">
        <v>2289</v>
      </c>
      <c r="B503" s="431"/>
      <c r="C503" s="431"/>
      <c r="D503" s="431"/>
      <c r="E503" s="431"/>
      <c r="F503" s="431"/>
      <c r="G503" s="431"/>
      <c r="H503" s="431"/>
      <c r="I503" s="431"/>
      <c r="J503" s="431"/>
      <c r="K503" s="431"/>
      <c r="L503" s="431"/>
      <c r="M503" s="431"/>
      <c r="N503" s="431"/>
      <c r="O503" s="431"/>
      <c r="P503" s="431"/>
      <c r="Q503" s="431"/>
      <c r="R503" s="431"/>
      <c r="S503" s="431"/>
      <c r="T503" s="431"/>
      <c r="U503" s="431"/>
      <c r="V503" s="431"/>
      <c r="W503" s="431"/>
      <c r="X503" s="431"/>
      <c r="Y503" s="431"/>
      <c r="Z503" s="402"/>
      <c r="AA503" s="402"/>
      <c r="AB503" s="402"/>
      <c r="AC503" s="402"/>
      <c r="AD503" s="402"/>
      <c r="AE503" s="402"/>
      <c r="AF503" s="402"/>
      <c r="AG503" s="402"/>
      <c r="AH503" s="402"/>
      <c r="AI503" s="402"/>
      <c r="AJ503" s="402"/>
      <c r="AK503" s="402"/>
      <c r="AL503" s="402"/>
      <c r="AM503" s="402"/>
      <c r="AN503" s="402"/>
      <c r="AO503" s="402"/>
      <c r="AP503" s="402"/>
      <c r="AQ503" s="402"/>
      <c r="AR503" s="402"/>
      <c r="AS503" s="402"/>
      <c r="AT503" s="402"/>
      <c r="AU503" s="402"/>
      <c r="AV503" s="402"/>
      <c r="AW503" s="402"/>
      <c r="AX503" s="402"/>
    </row>
    <row r="504" spans="1:50" ht="12.75" customHeight="1">
      <c r="A504" s="431" t="s">
        <v>2290</v>
      </c>
      <c r="B504" s="431"/>
      <c r="C504" s="431"/>
      <c r="D504" s="431"/>
      <c r="E504" s="431"/>
      <c r="F504" s="431"/>
      <c r="G504" s="431"/>
      <c r="H504" s="431"/>
      <c r="I504" s="431"/>
      <c r="J504" s="431"/>
      <c r="K504" s="431"/>
      <c r="L504" s="431"/>
      <c r="M504" s="431"/>
      <c r="N504" s="431"/>
      <c r="O504" s="431"/>
      <c r="P504" s="431"/>
      <c r="Q504" s="431"/>
      <c r="R504" s="431"/>
      <c r="S504" s="431"/>
      <c r="T504" s="431"/>
      <c r="U504" s="431"/>
      <c r="V504" s="431"/>
      <c r="W504" s="431"/>
      <c r="X504" s="431"/>
      <c r="Y504" s="431"/>
      <c r="Z504" s="402"/>
      <c r="AA504" s="402"/>
      <c r="AB504" s="402"/>
      <c r="AC504" s="402"/>
      <c r="AD504" s="402"/>
      <c r="AE504" s="402"/>
      <c r="AF504" s="402"/>
      <c r="AG504" s="402"/>
      <c r="AH504" s="402"/>
      <c r="AI504" s="402"/>
      <c r="AJ504" s="402"/>
      <c r="AK504" s="402"/>
      <c r="AL504" s="402"/>
      <c r="AM504" s="402"/>
      <c r="AN504" s="402"/>
      <c r="AO504" s="402"/>
      <c r="AP504" s="402"/>
      <c r="AQ504" s="402"/>
      <c r="AR504" s="402"/>
      <c r="AS504" s="402"/>
      <c r="AT504" s="402"/>
      <c r="AU504" s="402"/>
      <c r="AV504" s="402"/>
      <c r="AW504" s="402"/>
      <c r="AX504" s="402"/>
    </row>
    <row r="505" spans="1:50" ht="14.25" customHeight="1">
      <c r="A505" s="431" t="s">
        <v>2291</v>
      </c>
      <c r="B505" s="431"/>
      <c r="C505" s="431"/>
      <c r="D505" s="431"/>
      <c r="E505" s="431"/>
      <c r="F505" s="431"/>
      <c r="G505" s="431"/>
      <c r="H505" s="431"/>
      <c r="I505" s="431"/>
      <c r="J505" s="431"/>
      <c r="K505" s="431"/>
      <c r="L505" s="431"/>
      <c r="M505" s="431"/>
      <c r="N505" s="431"/>
      <c r="O505" s="431"/>
      <c r="P505" s="431"/>
      <c r="Q505" s="431"/>
      <c r="R505" s="431"/>
      <c r="S505" s="431"/>
      <c r="T505" s="431"/>
      <c r="U505" s="431"/>
      <c r="V505" s="431"/>
      <c r="W505" s="431"/>
      <c r="X505" s="431"/>
      <c r="Y505" s="431"/>
      <c r="Z505" s="402"/>
      <c r="AA505" s="402"/>
      <c r="AB505" s="402"/>
      <c r="AC505" s="402"/>
      <c r="AD505" s="402"/>
      <c r="AE505" s="402"/>
      <c r="AF505" s="402"/>
      <c r="AG505" s="402"/>
      <c r="AH505" s="402"/>
      <c r="AI505" s="402"/>
      <c r="AJ505" s="402"/>
      <c r="AK505" s="402"/>
      <c r="AL505" s="402"/>
      <c r="AM505" s="402"/>
      <c r="AN505" s="402"/>
      <c r="AO505" s="402"/>
      <c r="AP505" s="402"/>
      <c r="AQ505" s="402"/>
      <c r="AR505" s="402"/>
      <c r="AS505" s="402"/>
      <c r="AT505" s="402"/>
      <c r="AU505" s="402"/>
      <c r="AV505" s="402"/>
      <c r="AW505" s="402"/>
      <c r="AX505" s="402"/>
    </row>
    <row r="506" spans="1:50" ht="12.75" customHeight="1">
      <c r="A506" s="431" t="s">
        <v>2292</v>
      </c>
      <c r="B506" s="431"/>
      <c r="C506" s="431"/>
      <c r="D506" s="431"/>
      <c r="E506" s="431"/>
      <c r="F506" s="431"/>
      <c r="G506" s="431"/>
      <c r="H506" s="431"/>
      <c r="I506" s="431"/>
      <c r="J506" s="431"/>
      <c r="K506" s="431"/>
      <c r="L506" s="431"/>
      <c r="M506" s="431"/>
      <c r="N506" s="431"/>
      <c r="O506" s="431"/>
      <c r="P506" s="431"/>
      <c r="Q506" s="431"/>
      <c r="R506" s="431"/>
      <c r="S506" s="431"/>
      <c r="T506" s="431"/>
      <c r="U506" s="431"/>
      <c r="V506" s="431"/>
      <c r="W506" s="431"/>
      <c r="X506" s="431"/>
      <c r="Y506" s="431"/>
      <c r="Z506" s="402"/>
      <c r="AA506" s="402"/>
      <c r="AB506" s="402"/>
      <c r="AC506" s="402"/>
      <c r="AD506" s="402"/>
      <c r="AE506" s="402"/>
      <c r="AF506" s="402"/>
      <c r="AG506" s="402"/>
      <c r="AH506" s="402"/>
      <c r="AI506" s="402"/>
      <c r="AJ506" s="402"/>
      <c r="AK506" s="402"/>
      <c r="AL506" s="402"/>
      <c r="AM506" s="402"/>
      <c r="AN506" s="402"/>
      <c r="AO506" s="402"/>
      <c r="AP506" s="402"/>
      <c r="AQ506" s="402"/>
      <c r="AR506" s="402"/>
      <c r="AS506" s="402"/>
      <c r="AT506" s="402"/>
      <c r="AU506" s="402"/>
      <c r="AV506" s="402"/>
      <c r="AW506" s="402"/>
      <c r="AX506" s="402"/>
    </row>
    <row r="507" spans="1:50" ht="14.25" customHeight="1">
      <c r="A507" s="431" t="s">
        <v>2293</v>
      </c>
      <c r="B507" s="431"/>
      <c r="C507" s="431"/>
      <c r="D507" s="431"/>
      <c r="E507" s="431"/>
      <c r="F507" s="431"/>
      <c r="G507" s="431"/>
      <c r="H507" s="431"/>
      <c r="I507" s="431"/>
      <c r="J507" s="431"/>
      <c r="K507" s="431"/>
      <c r="L507" s="431"/>
      <c r="M507" s="431"/>
      <c r="N507" s="431"/>
      <c r="O507" s="431"/>
      <c r="P507" s="431"/>
      <c r="Q507" s="431"/>
      <c r="R507" s="431"/>
      <c r="S507" s="431"/>
      <c r="T507" s="431"/>
      <c r="U507" s="431"/>
      <c r="V507" s="431"/>
      <c r="W507" s="431"/>
      <c r="X507" s="431"/>
      <c r="Y507" s="431"/>
      <c r="Z507" s="402"/>
      <c r="AA507" s="402"/>
      <c r="AB507" s="402"/>
      <c r="AC507" s="402"/>
      <c r="AD507" s="402"/>
      <c r="AE507" s="402"/>
      <c r="AF507" s="402"/>
      <c r="AG507" s="402"/>
      <c r="AH507" s="402"/>
      <c r="AI507" s="402"/>
      <c r="AJ507" s="402"/>
      <c r="AK507" s="402"/>
      <c r="AL507" s="402"/>
      <c r="AM507" s="402"/>
      <c r="AN507" s="402"/>
      <c r="AO507" s="402"/>
      <c r="AP507" s="402"/>
      <c r="AQ507" s="402"/>
      <c r="AR507" s="402"/>
      <c r="AS507" s="402"/>
      <c r="AT507" s="402"/>
      <c r="AU507" s="402"/>
      <c r="AV507" s="402"/>
      <c r="AW507" s="402"/>
      <c r="AX507" s="402"/>
    </row>
    <row r="508" spans="1:50" ht="14.25" customHeight="1">
      <c r="A508" s="422" t="s">
        <v>2294</v>
      </c>
      <c r="B508" s="422"/>
      <c r="C508" s="422"/>
      <c r="D508" s="422"/>
      <c r="E508" s="422"/>
      <c r="F508" s="422"/>
      <c r="G508" s="422"/>
      <c r="H508" s="422"/>
      <c r="I508" s="422"/>
      <c r="J508" s="422"/>
      <c r="K508" s="422"/>
      <c r="L508" s="422"/>
      <c r="M508" s="422"/>
      <c r="N508" s="422"/>
      <c r="O508" s="422"/>
      <c r="P508" s="422"/>
      <c r="Q508" s="422"/>
      <c r="R508" s="422"/>
      <c r="S508" s="422"/>
      <c r="T508" s="422"/>
      <c r="U508" s="422"/>
      <c r="V508" s="422"/>
      <c r="W508" s="422"/>
      <c r="X508" s="422"/>
      <c r="Y508" s="422"/>
      <c r="Z508" s="399"/>
      <c r="AA508" s="399"/>
      <c r="AB508" s="399"/>
      <c r="AC508" s="399"/>
      <c r="AD508" s="399"/>
      <c r="AE508" s="399"/>
      <c r="AF508" s="399"/>
      <c r="AG508" s="399"/>
      <c r="AH508" s="399"/>
      <c r="AI508" s="399"/>
      <c r="AJ508" s="399"/>
      <c r="AK508" s="399"/>
      <c r="AL508" s="399"/>
      <c r="AM508" s="399"/>
      <c r="AN508" s="399"/>
      <c r="AO508" s="399"/>
      <c r="AP508" s="399"/>
      <c r="AQ508" s="399"/>
      <c r="AR508" s="399"/>
      <c r="AS508" s="399"/>
      <c r="AT508" s="399"/>
      <c r="AU508" s="399"/>
      <c r="AV508" s="399"/>
      <c r="AW508" s="399"/>
      <c r="AX508" s="399"/>
    </row>
    <row r="509" spans="1:50" ht="12.75" customHeight="1">
      <c r="A509" s="431" t="s">
        <v>2295</v>
      </c>
      <c r="B509" s="431"/>
      <c r="C509" s="431"/>
      <c r="D509" s="431"/>
      <c r="E509" s="431"/>
      <c r="F509" s="431"/>
      <c r="G509" s="431"/>
      <c r="H509" s="431"/>
      <c r="I509" s="431"/>
      <c r="J509" s="431"/>
      <c r="K509" s="431"/>
      <c r="L509" s="431"/>
      <c r="M509" s="431"/>
      <c r="N509" s="431"/>
      <c r="O509" s="431"/>
      <c r="P509" s="431"/>
      <c r="Q509" s="431"/>
      <c r="R509" s="431"/>
      <c r="S509" s="431"/>
      <c r="T509" s="431"/>
      <c r="U509" s="431"/>
      <c r="V509" s="431"/>
      <c r="W509" s="431"/>
      <c r="X509" s="431"/>
      <c r="Y509" s="431"/>
      <c r="Z509" s="402"/>
      <c r="AA509" s="402"/>
      <c r="AB509" s="402"/>
      <c r="AC509" s="402"/>
      <c r="AD509" s="402"/>
      <c r="AE509" s="402"/>
      <c r="AF509" s="402"/>
      <c r="AG509" s="402"/>
      <c r="AH509" s="402"/>
      <c r="AI509" s="402"/>
      <c r="AJ509" s="402"/>
      <c r="AK509" s="402"/>
      <c r="AL509" s="402"/>
      <c r="AM509" s="402"/>
      <c r="AN509" s="402"/>
      <c r="AO509" s="402"/>
      <c r="AP509" s="402"/>
      <c r="AQ509" s="402"/>
      <c r="AR509" s="402"/>
      <c r="AS509" s="402"/>
      <c r="AT509" s="402"/>
      <c r="AU509" s="402"/>
      <c r="AV509" s="402"/>
      <c r="AW509" s="402"/>
      <c r="AX509" s="402"/>
    </row>
    <row r="510" spans="1:50" ht="14.25" customHeight="1">
      <c r="A510" s="431" t="s">
        <v>2296</v>
      </c>
      <c r="B510" s="431"/>
      <c r="C510" s="431"/>
      <c r="D510" s="431"/>
      <c r="E510" s="431"/>
      <c r="F510" s="431"/>
      <c r="G510" s="431"/>
      <c r="H510" s="431"/>
      <c r="I510" s="431"/>
      <c r="J510" s="431"/>
      <c r="K510" s="431"/>
      <c r="L510" s="431"/>
      <c r="M510" s="431"/>
      <c r="N510" s="431"/>
      <c r="O510" s="431"/>
      <c r="P510" s="431"/>
      <c r="Q510" s="431"/>
      <c r="R510" s="431"/>
      <c r="S510" s="431"/>
      <c r="T510" s="431"/>
      <c r="U510" s="431"/>
      <c r="V510" s="431"/>
      <c r="W510" s="431"/>
      <c r="X510" s="431"/>
      <c r="Y510" s="431"/>
      <c r="Z510" s="402"/>
      <c r="AA510" s="402"/>
      <c r="AB510" s="402"/>
      <c r="AC510" s="402"/>
      <c r="AD510" s="402"/>
      <c r="AE510" s="402"/>
      <c r="AF510" s="402"/>
      <c r="AG510" s="402"/>
      <c r="AH510" s="402"/>
      <c r="AI510" s="402"/>
      <c r="AJ510" s="402"/>
      <c r="AK510" s="402"/>
      <c r="AL510" s="402"/>
      <c r="AM510" s="402"/>
      <c r="AN510" s="402"/>
      <c r="AO510" s="402"/>
      <c r="AP510" s="402"/>
      <c r="AQ510" s="402"/>
      <c r="AR510" s="402"/>
      <c r="AS510" s="402"/>
      <c r="AT510" s="402"/>
      <c r="AU510" s="402"/>
      <c r="AV510" s="402"/>
      <c r="AW510" s="402"/>
      <c r="AX510" s="402"/>
    </row>
    <row r="511" spans="1:50" ht="12.75" customHeight="1">
      <c r="A511" s="431" t="s">
        <v>2297</v>
      </c>
      <c r="B511" s="431"/>
      <c r="C511" s="431"/>
      <c r="D511" s="431"/>
      <c r="E511" s="431"/>
      <c r="F511" s="431"/>
      <c r="G511" s="431"/>
      <c r="H511" s="431"/>
      <c r="I511" s="431"/>
      <c r="J511" s="431"/>
      <c r="K511" s="431"/>
      <c r="L511" s="431"/>
      <c r="M511" s="431"/>
      <c r="N511" s="431"/>
      <c r="O511" s="431"/>
      <c r="P511" s="431"/>
      <c r="Q511" s="431"/>
      <c r="R511" s="431"/>
      <c r="S511" s="431"/>
      <c r="T511" s="431"/>
      <c r="U511" s="431"/>
      <c r="V511" s="431"/>
      <c r="W511" s="431"/>
      <c r="X511" s="431"/>
      <c r="Y511" s="431"/>
      <c r="Z511" s="402"/>
      <c r="AA511" s="402"/>
      <c r="AB511" s="402"/>
      <c r="AC511" s="402"/>
      <c r="AD511" s="402"/>
      <c r="AE511" s="402"/>
      <c r="AF511" s="402"/>
      <c r="AG511" s="402"/>
      <c r="AH511" s="402"/>
      <c r="AI511" s="402"/>
      <c r="AJ511" s="402"/>
      <c r="AK511" s="402"/>
      <c r="AL511" s="402"/>
      <c r="AM511" s="402"/>
      <c r="AN511" s="402"/>
      <c r="AO511" s="402"/>
      <c r="AP511" s="402"/>
      <c r="AQ511" s="402"/>
      <c r="AR511" s="402"/>
      <c r="AS511" s="402"/>
      <c r="AT511" s="402"/>
      <c r="AU511" s="402"/>
      <c r="AV511" s="402"/>
      <c r="AW511" s="402"/>
      <c r="AX511" s="402"/>
    </row>
    <row r="512" spans="1:50" ht="14.25" customHeight="1">
      <c r="A512" s="431" t="s">
        <v>2298</v>
      </c>
      <c r="B512" s="431"/>
      <c r="C512" s="431"/>
      <c r="D512" s="431"/>
      <c r="E512" s="431"/>
      <c r="F512" s="431"/>
      <c r="G512" s="431"/>
      <c r="H512" s="431"/>
      <c r="I512" s="431"/>
      <c r="J512" s="431"/>
      <c r="K512" s="431"/>
      <c r="L512" s="431"/>
      <c r="M512" s="431"/>
      <c r="N512" s="431"/>
      <c r="O512" s="431"/>
      <c r="P512" s="431"/>
      <c r="Q512" s="431"/>
      <c r="R512" s="431"/>
      <c r="S512" s="431"/>
      <c r="T512" s="431"/>
      <c r="U512" s="431"/>
      <c r="V512" s="431"/>
      <c r="W512" s="431"/>
      <c r="X512" s="431"/>
      <c r="Y512" s="431"/>
      <c r="Z512" s="402"/>
      <c r="AA512" s="402"/>
      <c r="AB512" s="402"/>
      <c r="AC512" s="402"/>
      <c r="AD512" s="402"/>
      <c r="AE512" s="402"/>
      <c r="AF512" s="402"/>
      <c r="AG512" s="402"/>
      <c r="AH512" s="402"/>
      <c r="AI512" s="402"/>
      <c r="AJ512" s="402"/>
      <c r="AK512" s="402"/>
      <c r="AL512" s="402"/>
      <c r="AM512" s="402"/>
      <c r="AN512" s="402"/>
      <c r="AO512" s="402"/>
      <c r="AP512" s="402"/>
      <c r="AQ512" s="402"/>
      <c r="AR512" s="402"/>
      <c r="AS512" s="402"/>
      <c r="AT512" s="402"/>
      <c r="AU512" s="402"/>
      <c r="AV512" s="402"/>
      <c r="AW512" s="402"/>
      <c r="AX512" s="402"/>
    </row>
    <row r="513" spans="1:50" ht="14.25" customHeight="1">
      <c r="A513" s="431" t="s">
        <v>2299</v>
      </c>
      <c r="B513" s="431"/>
      <c r="C513" s="431"/>
      <c r="D513" s="431"/>
      <c r="E513" s="431"/>
      <c r="F513" s="431"/>
      <c r="G513" s="431"/>
      <c r="H513" s="431"/>
      <c r="I513" s="431"/>
      <c r="J513" s="431"/>
      <c r="K513" s="431"/>
      <c r="L513" s="431"/>
      <c r="M513" s="431"/>
      <c r="N513" s="431"/>
      <c r="O513" s="431"/>
      <c r="P513" s="431"/>
      <c r="Q513" s="431"/>
      <c r="R513" s="431"/>
      <c r="S513" s="431"/>
      <c r="T513" s="431"/>
      <c r="U513" s="431"/>
      <c r="V513" s="431"/>
      <c r="W513" s="431"/>
      <c r="X513" s="431"/>
      <c r="Y513" s="431"/>
      <c r="Z513" s="402"/>
      <c r="AA513" s="402"/>
      <c r="AB513" s="402"/>
      <c r="AC513" s="402"/>
      <c r="AD513" s="402"/>
      <c r="AE513" s="402"/>
      <c r="AF513" s="402"/>
      <c r="AG513" s="402"/>
      <c r="AH513" s="402"/>
      <c r="AI513" s="402"/>
      <c r="AJ513" s="402"/>
      <c r="AK513" s="402"/>
      <c r="AL513" s="402"/>
      <c r="AM513" s="402"/>
      <c r="AN513" s="402"/>
      <c r="AO513" s="402"/>
      <c r="AP513" s="402"/>
      <c r="AQ513" s="402"/>
      <c r="AR513" s="402"/>
      <c r="AS513" s="402"/>
      <c r="AT513" s="402"/>
      <c r="AU513" s="402"/>
      <c r="AV513" s="402"/>
      <c r="AW513" s="402"/>
      <c r="AX513" s="402"/>
    </row>
    <row r="514" spans="1:50" ht="12.75" customHeight="1">
      <c r="A514" s="431" t="s">
        <v>2300</v>
      </c>
      <c r="B514" s="431"/>
      <c r="C514" s="431"/>
      <c r="D514" s="431"/>
      <c r="E514" s="431"/>
      <c r="F514" s="431"/>
      <c r="G514" s="431"/>
      <c r="H514" s="431"/>
      <c r="I514" s="431"/>
      <c r="J514" s="431"/>
      <c r="K514" s="431"/>
      <c r="L514" s="431"/>
      <c r="M514" s="431"/>
      <c r="N514" s="431"/>
      <c r="O514" s="431"/>
      <c r="P514" s="431"/>
      <c r="Q514" s="431"/>
      <c r="R514" s="431"/>
      <c r="S514" s="431"/>
      <c r="T514" s="431"/>
      <c r="U514" s="431"/>
      <c r="V514" s="431"/>
      <c r="W514" s="431"/>
      <c r="X514" s="431"/>
      <c r="Y514" s="431"/>
      <c r="Z514" s="402"/>
      <c r="AA514" s="402"/>
      <c r="AB514" s="402"/>
      <c r="AC514" s="402"/>
      <c r="AD514" s="402"/>
      <c r="AE514" s="402"/>
      <c r="AF514" s="402"/>
      <c r="AG514" s="402"/>
      <c r="AH514" s="402"/>
      <c r="AI514" s="402"/>
      <c r="AJ514" s="402"/>
      <c r="AK514" s="402"/>
      <c r="AL514" s="402"/>
      <c r="AM514" s="402"/>
      <c r="AN514" s="402"/>
      <c r="AO514" s="402"/>
      <c r="AP514" s="402"/>
      <c r="AQ514" s="402"/>
      <c r="AR514" s="402"/>
      <c r="AS514" s="402"/>
      <c r="AT514" s="402"/>
      <c r="AU514" s="402"/>
      <c r="AV514" s="402"/>
      <c r="AW514" s="402"/>
      <c r="AX514" s="402"/>
    </row>
    <row r="515" spans="1:50" ht="14.25" customHeight="1">
      <c r="A515" s="431" t="s">
        <v>2301</v>
      </c>
      <c r="B515" s="431"/>
      <c r="C515" s="431"/>
      <c r="D515" s="431"/>
      <c r="E515" s="431"/>
      <c r="F515" s="431"/>
      <c r="G515" s="431"/>
      <c r="H515" s="431"/>
      <c r="I515" s="431"/>
      <c r="J515" s="431"/>
      <c r="K515" s="431"/>
      <c r="L515" s="431"/>
      <c r="M515" s="431"/>
      <c r="N515" s="431"/>
      <c r="O515" s="431"/>
      <c r="P515" s="431"/>
      <c r="Q515" s="431"/>
      <c r="R515" s="431"/>
      <c r="S515" s="431"/>
      <c r="T515" s="431"/>
      <c r="U515" s="431"/>
      <c r="V515" s="431"/>
      <c r="W515" s="431"/>
      <c r="X515" s="431"/>
      <c r="Y515" s="431"/>
      <c r="Z515" s="402"/>
      <c r="AA515" s="402"/>
      <c r="AB515" s="402"/>
      <c r="AC515" s="402"/>
      <c r="AD515" s="402"/>
      <c r="AE515" s="402"/>
      <c r="AF515" s="402"/>
      <c r="AG515" s="402"/>
      <c r="AH515" s="402"/>
      <c r="AI515" s="402"/>
      <c r="AJ515" s="402"/>
      <c r="AK515" s="402"/>
      <c r="AL515" s="402"/>
      <c r="AM515" s="402"/>
      <c r="AN515" s="402"/>
      <c r="AO515" s="402"/>
      <c r="AP515" s="402"/>
      <c r="AQ515" s="402"/>
      <c r="AR515" s="402"/>
      <c r="AS515" s="402"/>
      <c r="AT515" s="402"/>
      <c r="AU515" s="402"/>
      <c r="AV515" s="402"/>
      <c r="AW515" s="402"/>
      <c r="AX515" s="402"/>
    </row>
    <row r="516" spans="1:50" ht="14.25" customHeight="1">
      <c r="A516" s="431" t="s">
        <v>2302</v>
      </c>
      <c r="B516" s="431"/>
      <c r="C516" s="431"/>
      <c r="D516" s="431"/>
      <c r="E516" s="431"/>
      <c r="F516" s="431"/>
      <c r="G516" s="431"/>
      <c r="H516" s="431"/>
      <c r="I516" s="431"/>
      <c r="J516" s="431"/>
      <c r="K516" s="431"/>
      <c r="L516" s="431"/>
      <c r="M516" s="431"/>
      <c r="N516" s="431"/>
      <c r="O516" s="431"/>
      <c r="P516" s="431"/>
      <c r="Q516" s="431"/>
      <c r="R516" s="431"/>
      <c r="S516" s="431"/>
      <c r="T516" s="431"/>
      <c r="U516" s="431"/>
      <c r="V516" s="431"/>
      <c r="W516" s="431"/>
      <c r="X516" s="431"/>
      <c r="Y516" s="431"/>
      <c r="Z516" s="402"/>
      <c r="AA516" s="402"/>
      <c r="AB516" s="402"/>
      <c r="AC516" s="402"/>
      <c r="AD516" s="402"/>
      <c r="AE516" s="402"/>
      <c r="AF516" s="402"/>
      <c r="AG516" s="402"/>
      <c r="AH516" s="402"/>
      <c r="AI516" s="402"/>
      <c r="AJ516" s="402"/>
      <c r="AK516" s="402"/>
      <c r="AL516" s="402"/>
      <c r="AM516" s="402"/>
      <c r="AN516" s="402"/>
      <c r="AO516" s="402"/>
      <c r="AP516" s="402"/>
      <c r="AQ516" s="402"/>
      <c r="AR516" s="402"/>
      <c r="AS516" s="402"/>
      <c r="AT516" s="402"/>
      <c r="AU516" s="402"/>
      <c r="AV516" s="402"/>
      <c r="AW516" s="402"/>
      <c r="AX516" s="402"/>
    </row>
    <row r="517" spans="1:50" ht="14.25" customHeight="1">
      <c r="A517" s="439" t="s">
        <v>2303</v>
      </c>
      <c r="B517" s="439"/>
      <c r="C517" s="439"/>
      <c r="D517" s="439"/>
      <c r="E517" s="439"/>
      <c r="F517" s="439"/>
      <c r="G517" s="439"/>
      <c r="H517" s="439"/>
      <c r="I517" s="439"/>
      <c r="J517" s="439"/>
      <c r="K517" s="439"/>
      <c r="L517" s="439"/>
      <c r="M517" s="439"/>
      <c r="N517" s="439"/>
      <c r="O517" s="439"/>
      <c r="P517" s="439"/>
      <c r="Q517" s="439"/>
      <c r="R517" s="439"/>
      <c r="S517" s="439"/>
      <c r="T517" s="439"/>
      <c r="U517" s="439"/>
      <c r="V517" s="439"/>
      <c r="W517" s="439"/>
      <c r="X517" s="439"/>
      <c r="Y517" s="439"/>
      <c r="Z517" s="403"/>
      <c r="AA517" s="403"/>
      <c r="AB517" s="403"/>
      <c r="AC517" s="403"/>
      <c r="AD517" s="403"/>
      <c r="AE517" s="403"/>
      <c r="AF517" s="403"/>
      <c r="AG517" s="403"/>
      <c r="AH517" s="403"/>
      <c r="AI517" s="403"/>
      <c r="AJ517" s="403"/>
      <c r="AK517" s="403"/>
      <c r="AL517" s="403"/>
      <c r="AM517" s="403"/>
      <c r="AN517" s="403"/>
      <c r="AO517" s="403"/>
      <c r="AP517" s="403"/>
      <c r="AQ517" s="403"/>
      <c r="AR517" s="403"/>
      <c r="AS517" s="403"/>
      <c r="AT517" s="403"/>
      <c r="AU517" s="403"/>
      <c r="AV517" s="403"/>
      <c r="AW517" s="403"/>
      <c r="AX517" s="403"/>
    </row>
    <row r="518" spans="1:50" ht="12.75" customHeight="1">
      <c r="A518" s="431" t="s">
        <v>2304</v>
      </c>
      <c r="B518" s="431"/>
      <c r="C518" s="431"/>
      <c r="D518" s="431"/>
      <c r="E518" s="431"/>
      <c r="F518" s="431"/>
      <c r="G518" s="431"/>
      <c r="H518" s="431"/>
      <c r="I518" s="431"/>
      <c r="J518" s="431"/>
      <c r="K518" s="431"/>
      <c r="L518" s="431"/>
      <c r="M518" s="431"/>
      <c r="N518" s="431"/>
      <c r="O518" s="431"/>
      <c r="P518" s="431"/>
      <c r="Q518" s="431"/>
      <c r="R518" s="431"/>
      <c r="S518" s="431"/>
      <c r="T518" s="431"/>
      <c r="U518" s="431"/>
      <c r="V518" s="431"/>
      <c r="W518" s="431"/>
      <c r="X518" s="431"/>
      <c r="Y518" s="431"/>
      <c r="Z518" s="402"/>
      <c r="AA518" s="402"/>
      <c r="AB518" s="402"/>
      <c r="AC518" s="402"/>
      <c r="AD518" s="402"/>
      <c r="AE518" s="402"/>
      <c r="AF518" s="402"/>
      <c r="AG518" s="402"/>
      <c r="AH518" s="402"/>
      <c r="AI518" s="402"/>
      <c r="AJ518" s="402"/>
      <c r="AK518" s="402"/>
      <c r="AL518" s="402"/>
      <c r="AM518" s="402"/>
      <c r="AN518" s="402"/>
      <c r="AO518" s="402"/>
      <c r="AP518" s="402"/>
      <c r="AQ518" s="402"/>
      <c r="AR518" s="402"/>
      <c r="AS518" s="402"/>
      <c r="AT518" s="402"/>
      <c r="AU518" s="402"/>
      <c r="AV518" s="402"/>
      <c r="AW518" s="402"/>
      <c r="AX518" s="402"/>
    </row>
    <row r="519" spans="1:50" ht="14.25" customHeight="1">
      <c r="A519" s="431" t="s">
        <v>2305</v>
      </c>
      <c r="B519" s="431"/>
      <c r="C519" s="431"/>
      <c r="D519" s="431"/>
      <c r="E519" s="431"/>
      <c r="F519" s="431"/>
      <c r="G519" s="431"/>
      <c r="H519" s="431"/>
      <c r="I519" s="431"/>
      <c r="J519" s="431"/>
      <c r="K519" s="431"/>
      <c r="L519" s="431"/>
      <c r="M519" s="431"/>
      <c r="N519" s="431"/>
      <c r="O519" s="431"/>
      <c r="P519" s="431"/>
      <c r="Q519" s="431"/>
      <c r="R519" s="431"/>
      <c r="S519" s="431"/>
      <c r="T519" s="431"/>
      <c r="U519" s="431"/>
      <c r="V519" s="431"/>
      <c r="W519" s="431"/>
      <c r="X519" s="431"/>
      <c r="Y519" s="431"/>
      <c r="Z519" s="402"/>
      <c r="AA519" s="402"/>
      <c r="AB519" s="402"/>
      <c r="AC519" s="402"/>
      <c r="AD519" s="402"/>
      <c r="AE519" s="402"/>
      <c r="AF519" s="402"/>
      <c r="AG519" s="402"/>
      <c r="AH519" s="402"/>
      <c r="AI519" s="402"/>
      <c r="AJ519" s="402"/>
      <c r="AK519" s="402"/>
      <c r="AL519" s="402"/>
      <c r="AM519" s="402"/>
      <c r="AN519" s="402"/>
      <c r="AO519" s="402"/>
      <c r="AP519" s="402"/>
      <c r="AQ519" s="402"/>
      <c r="AR519" s="402"/>
      <c r="AS519" s="402"/>
      <c r="AT519" s="402"/>
      <c r="AU519" s="402"/>
      <c r="AV519" s="402"/>
      <c r="AW519" s="402"/>
      <c r="AX519" s="402"/>
    </row>
    <row r="520" spans="1:50" ht="14.25" customHeight="1">
      <c r="A520" s="431" t="s">
        <v>2306</v>
      </c>
      <c r="B520" s="431"/>
      <c r="C520" s="431"/>
      <c r="D520" s="431"/>
      <c r="E520" s="431"/>
      <c r="F520" s="431"/>
      <c r="G520" s="431"/>
      <c r="H520" s="431"/>
      <c r="I520" s="431"/>
      <c r="J520" s="431"/>
      <c r="K520" s="431"/>
      <c r="L520" s="431"/>
      <c r="M520" s="431"/>
      <c r="N520" s="431"/>
      <c r="O520" s="431"/>
      <c r="P520" s="431"/>
      <c r="Q520" s="431"/>
      <c r="R520" s="431"/>
      <c r="S520" s="431"/>
      <c r="T520" s="431"/>
      <c r="U520" s="431"/>
      <c r="V520" s="431"/>
      <c r="W520" s="431"/>
      <c r="X520" s="431"/>
      <c r="Y520" s="431"/>
      <c r="Z520" s="402"/>
      <c r="AA520" s="402"/>
      <c r="AB520" s="402"/>
      <c r="AC520" s="402"/>
      <c r="AD520" s="402"/>
      <c r="AE520" s="402"/>
      <c r="AF520" s="402"/>
      <c r="AG520" s="402"/>
      <c r="AH520" s="402"/>
      <c r="AI520" s="402"/>
      <c r="AJ520" s="402"/>
      <c r="AK520" s="402"/>
      <c r="AL520" s="402"/>
      <c r="AM520" s="402"/>
      <c r="AN520" s="402"/>
      <c r="AO520" s="402"/>
      <c r="AP520" s="402"/>
      <c r="AQ520" s="402"/>
      <c r="AR520" s="402"/>
      <c r="AS520" s="402"/>
      <c r="AT520" s="402"/>
      <c r="AU520" s="402"/>
      <c r="AV520" s="402"/>
      <c r="AW520" s="402"/>
      <c r="AX520" s="402"/>
    </row>
    <row r="521" spans="1:50" ht="14.25" customHeight="1">
      <c r="A521" s="431" t="s">
        <v>2307</v>
      </c>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02"/>
      <c r="AA521" s="402"/>
      <c r="AB521" s="402"/>
      <c r="AC521" s="402"/>
      <c r="AD521" s="402"/>
      <c r="AE521" s="402"/>
      <c r="AF521" s="402"/>
      <c r="AG521" s="402"/>
      <c r="AH521" s="402"/>
      <c r="AI521" s="402"/>
      <c r="AJ521" s="402"/>
      <c r="AK521" s="402"/>
      <c r="AL521" s="402"/>
      <c r="AM521" s="402"/>
      <c r="AN521" s="402"/>
      <c r="AO521" s="402"/>
      <c r="AP521" s="402"/>
      <c r="AQ521" s="402"/>
      <c r="AR521" s="402"/>
      <c r="AS521" s="402"/>
      <c r="AT521" s="402"/>
      <c r="AU521" s="402"/>
      <c r="AV521" s="402"/>
      <c r="AW521" s="402"/>
      <c r="AX521" s="402"/>
    </row>
    <row r="522" spans="1:50" ht="12.75" customHeight="1">
      <c r="A522" s="431" t="s">
        <v>2308</v>
      </c>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02"/>
      <c r="AA522" s="402"/>
      <c r="AB522" s="402"/>
      <c r="AC522" s="402"/>
      <c r="AD522" s="402"/>
      <c r="AE522" s="402"/>
      <c r="AF522" s="402"/>
      <c r="AG522" s="402"/>
      <c r="AH522" s="402"/>
      <c r="AI522" s="402"/>
      <c r="AJ522" s="402"/>
      <c r="AK522" s="402"/>
      <c r="AL522" s="402"/>
      <c r="AM522" s="402"/>
      <c r="AN522" s="402"/>
      <c r="AO522" s="402"/>
      <c r="AP522" s="402"/>
      <c r="AQ522" s="402"/>
      <c r="AR522" s="402"/>
      <c r="AS522" s="402"/>
      <c r="AT522" s="402"/>
      <c r="AU522" s="402"/>
      <c r="AV522" s="402"/>
      <c r="AW522" s="402"/>
      <c r="AX522" s="402"/>
    </row>
    <row r="523" spans="1:50" ht="14.25" customHeight="1">
      <c r="A523" s="431" t="s">
        <v>2309</v>
      </c>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02"/>
      <c r="AA523" s="402"/>
      <c r="AB523" s="402"/>
      <c r="AC523" s="402"/>
      <c r="AD523" s="402"/>
      <c r="AE523" s="402"/>
      <c r="AF523" s="402"/>
      <c r="AG523" s="402"/>
      <c r="AH523" s="402"/>
      <c r="AI523" s="402"/>
      <c r="AJ523" s="402"/>
      <c r="AK523" s="402"/>
      <c r="AL523" s="402"/>
      <c r="AM523" s="402"/>
      <c r="AN523" s="402"/>
      <c r="AO523" s="402"/>
      <c r="AP523" s="402"/>
      <c r="AQ523" s="402"/>
      <c r="AR523" s="402"/>
      <c r="AS523" s="402"/>
      <c r="AT523" s="402"/>
      <c r="AU523" s="402"/>
      <c r="AV523" s="402"/>
      <c r="AW523" s="402"/>
      <c r="AX523" s="402"/>
    </row>
    <row r="524" ht="12.75">
      <c r="A524" s="202" t="s">
        <v>1855</v>
      </c>
    </row>
  </sheetData>
  <sheetProtection selectLockedCells="1" selectUnlockedCells="1"/>
  <mergeCells count="119">
    <mergeCell ref="A515:Y515"/>
    <mergeCell ref="A516:Y516"/>
    <mergeCell ref="A519:Y519"/>
    <mergeCell ref="A523:Y523"/>
    <mergeCell ref="A520:Y520"/>
    <mergeCell ref="A521:Y521"/>
    <mergeCell ref="A522:Y522"/>
    <mergeCell ref="A517:Y517"/>
    <mergeCell ref="A518:Y518"/>
    <mergeCell ref="A507:Y507"/>
    <mergeCell ref="A508:Y508"/>
    <mergeCell ref="A509:Y509"/>
    <mergeCell ref="A510:Y510"/>
    <mergeCell ref="A511:Y511"/>
    <mergeCell ref="A512:Y512"/>
    <mergeCell ref="A513:Y513"/>
    <mergeCell ref="A514:Y514"/>
    <mergeCell ref="A501:Y501"/>
    <mergeCell ref="A502:Y502"/>
    <mergeCell ref="A503:Y503"/>
    <mergeCell ref="A504:Y504"/>
    <mergeCell ref="A193:Y193"/>
    <mergeCell ref="A194:Y194"/>
    <mergeCell ref="A505:Y505"/>
    <mergeCell ref="A506:Y506"/>
    <mergeCell ref="A202:Z202"/>
    <mergeCell ref="A203:Z203"/>
    <mergeCell ref="A497:Y497"/>
    <mergeCell ref="A498:Y498"/>
    <mergeCell ref="A499:Y499"/>
    <mergeCell ref="A500:Y500"/>
    <mergeCell ref="A195:Y195"/>
    <mergeCell ref="A196:Y196"/>
    <mergeCell ref="A185:Y185"/>
    <mergeCell ref="A186:Y186"/>
    <mergeCell ref="A187:Y187"/>
    <mergeCell ref="A188:Y188"/>
    <mergeCell ref="A189:Y189"/>
    <mergeCell ref="A190:Y190"/>
    <mergeCell ref="A191:Y191"/>
    <mergeCell ref="A192:Y192"/>
    <mergeCell ref="IS181:IV181"/>
    <mergeCell ref="A182:Y182"/>
    <mergeCell ref="A183:Y183"/>
    <mergeCell ref="A184:Y184"/>
    <mergeCell ref="DW181:EQ181"/>
    <mergeCell ref="ER181:FL181"/>
    <mergeCell ref="FM181:GG181"/>
    <mergeCell ref="GH181:HB181"/>
    <mergeCell ref="HC181:HW181"/>
    <mergeCell ref="HX181:IR181"/>
    <mergeCell ref="A181:Y181"/>
    <mergeCell ref="BL181:CF181"/>
    <mergeCell ref="CG181:DA181"/>
    <mergeCell ref="DB181:DV181"/>
    <mergeCell ref="DB180:DV180"/>
    <mergeCell ref="DW180:EQ180"/>
    <mergeCell ref="ER180:FL180"/>
    <mergeCell ref="FM180:GG180"/>
    <mergeCell ref="A180:Y180"/>
    <mergeCell ref="AQ180:BK180"/>
    <mergeCell ref="BL180:CF180"/>
    <mergeCell ref="CG180:DA180"/>
    <mergeCell ref="GH179:HB179"/>
    <mergeCell ref="HC179:HW179"/>
    <mergeCell ref="HX180:IR180"/>
    <mergeCell ref="IS180:IV180"/>
    <mergeCell ref="GH180:HB180"/>
    <mergeCell ref="HC180:HW180"/>
    <mergeCell ref="HX179:IR179"/>
    <mergeCell ref="IS179:IV179"/>
    <mergeCell ref="A179:Y179"/>
    <mergeCell ref="AQ179:BK179"/>
    <mergeCell ref="BL179:CF179"/>
    <mergeCell ref="CG179:DA179"/>
    <mergeCell ref="DB179:DV179"/>
    <mergeCell ref="DW179:EQ179"/>
    <mergeCell ref="ER179:FL179"/>
    <mergeCell ref="FM179:GG179"/>
    <mergeCell ref="ER178:FL178"/>
    <mergeCell ref="FM178:GG178"/>
    <mergeCell ref="GH178:HB178"/>
    <mergeCell ref="HC178:HW178"/>
    <mergeCell ref="HX178:IR178"/>
    <mergeCell ref="IS178:IV178"/>
    <mergeCell ref="GH177:HB177"/>
    <mergeCell ref="HC177:HW177"/>
    <mergeCell ref="HX177:IR177"/>
    <mergeCell ref="IS177:IV177"/>
    <mergeCell ref="A178:Y178"/>
    <mergeCell ref="AQ178:BK178"/>
    <mergeCell ref="BL178:CF178"/>
    <mergeCell ref="CG178:DA178"/>
    <mergeCell ref="DB178:DV178"/>
    <mergeCell ref="DW178:EQ178"/>
    <mergeCell ref="BL177:CF177"/>
    <mergeCell ref="CG177:DA177"/>
    <mergeCell ref="DB177:DV177"/>
    <mergeCell ref="DW177:EQ177"/>
    <mergeCell ref="A169:Y169"/>
    <mergeCell ref="A170:Y170"/>
    <mergeCell ref="ER177:FL177"/>
    <mergeCell ref="FM177:GG177"/>
    <mergeCell ref="A173:Y173"/>
    <mergeCell ref="A174:Y174"/>
    <mergeCell ref="A175:Y175"/>
    <mergeCell ref="A176:Y176"/>
    <mergeCell ref="A177:Y177"/>
    <mergeCell ref="AQ177:BK177"/>
    <mergeCell ref="A171:Y171"/>
    <mergeCell ref="A172:Y172"/>
    <mergeCell ref="A1:Z1"/>
    <mergeCell ref="A3:Z3"/>
    <mergeCell ref="A163:Z163"/>
    <mergeCell ref="A164:Z164"/>
    <mergeCell ref="A165:Y165"/>
    <mergeCell ref="A166:Y166"/>
    <mergeCell ref="A167:Y167"/>
    <mergeCell ref="A168:Y168"/>
  </mergeCells>
  <printOptions/>
  <pageMargins left="0.75" right="0.75" top="1" bottom="1" header="0.5118055555555555" footer="0.5118055555555555"/>
  <pageSetup horizontalDpi="300" verticalDpi="300" orientation="portrait" paperSize="9" r:id="rId1"/>
  <ignoredErrors>
    <ignoredError sqref="E137 C160 C137 C131 U130:U147 U152 U154:U162" numberStoredAsText="1"/>
  </ignoredErrors>
</worksheet>
</file>

<file path=xl/worksheets/sheet25.xml><?xml version="1.0" encoding="utf-8"?>
<worksheet xmlns="http://schemas.openxmlformats.org/spreadsheetml/2006/main" xmlns:r="http://schemas.openxmlformats.org/officeDocument/2006/relationships">
  <dimension ref="A1:AO116"/>
  <sheetViews>
    <sheetView zoomScalePageLayoutView="0" workbookViewId="0" topLeftCell="A1">
      <pane xSplit="1" ySplit="3" topLeftCell="D4" activePane="bottomRight" state="frozen"/>
      <selection pane="topLeft" activeCell="A1" sqref="A1"/>
      <selection pane="topRight" activeCell="B1" sqref="B1"/>
      <selection pane="bottomLeft" activeCell="A49" sqref="A49"/>
      <selection pane="bottomRight" activeCell="A1" sqref="A1:W1"/>
    </sheetView>
  </sheetViews>
  <sheetFormatPr defaultColWidth="9.00390625" defaultRowHeight="12.75"/>
  <cols>
    <col min="1" max="1" width="32.75390625" style="0" customWidth="1"/>
  </cols>
  <sheetData>
    <row r="1" spans="1:41" ht="12.75" customHeight="1">
      <c r="A1" s="420" t="s">
        <v>204</v>
      </c>
      <c r="B1" s="420"/>
      <c r="C1" s="420"/>
      <c r="D1" s="420"/>
      <c r="E1" s="420"/>
      <c r="F1" s="420"/>
      <c r="G1" s="420"/>
      <c r="H1" s="420"/>
      <c r="I1" s="420"/>
      <c r="J1" s="420"/>
      <c r="K1" s="420"/>
      <c r="L1" s="420"/>
      <c r="M1" s="420"/>
      <c r="N1" s="420"/>
      <c r="O1" s="420"/>
      <c r="P1" s="420"/>
      <c r="Q1" s="420"/>
      <c r="R1" s="420"/>
      <c r="S1" s="420"/>
      <c r="T1" s="420"/>
      <c r="U1" s="420"/>
      <c r="V1" s="420"/>
      <c r="W1" s="420"/>
      <c r="X1" s="230"/>
      <c r="Y1" s="230"/>
      <c r="Z1" s="230"/>
      <c r="AA1" s="230"/>
      <c r="AB1" s="230"/>
      <c r="AC1" s="230"/>
      <c r="AD1" s="230"/>
      <c r="AE1" s="230"/>
      <c r="AF1" s="230"/>
      <c r="AG1" s="230"/>
      <c r="AH1" s="230"/>
      <c r="AI1" s="230"/>
      <c r="AJ1" s="230"/>
      <c r="AK1" s="230"/>
      <c r="AL1" s="230"/>
      <c r="AM1" s="230"/>
      <c r="AN1" s="230"/>
      <c r="AO1" s="230"/>
    </row>
    <row r="2" spans="1:23" ht="13.5" customHeight="1">
      <c r="A2" s="3" t="s">
        <v>227</v>
      </c>
      <c r="B2" s="3">
        <v>1994</v>
      </c>
      <c r="C2" s="3">
        <v>1995</v>
      </c>
      <c r="D2" s="3">
        <v>1996</v>
      </c>
      <c r="E2" s="3">
        <v>1997</v>
      </c>
      <c r="F2" s="3">
        <v>1998</v>
      </c>
      <c r="G2" s="3">
        <v>1999</v>
      </c>
      <c r="H2" s="3">
        <v>2000</v>
      </c>
      <c r="I2" s="3">
        <v>2001</v>
      </c>
      <c r="J2" s="3">
        <v>2002</v>
      </c>
      <c r="K2" s="3">
        <v>2003</v>
      </c>
      <c r="L2" s="3">
        <v>2004</v>
      </c>
      <c r="M2" s="3">
        <v>2005</v>
      </c>
      <c r="N2" s="3">
        <v>2006</v>
      </c>
      <c r="O2" s="3">
        <v>2007</v>
      </c>
      <c r="P2" s="3">
        <v>2008</v>
      </c>
      <c r="Q2" s="3">
        <v>2009</v>
      </c>
      <c r="R2" s="3">
        <v>2010</v>
      </c>
      <c r="S2" s="3">
        <v>2011</v>
      </c>
      <c r="T2" s="4">
        <v>2012</v>
      </c>
      <c r="U2" s="4">
        <v>2013</v>
      </c>
      <c r="V2" s="4">
        <v>2014</v>
      </c>
      <c r="W2" s="4">
        <v>2015</v>
      </c>
    </row>
    <row r="3" spans="1:23" ht="12.75">
      <c r="A3" s="421" t="s">
        <v>2310</v>
      </c>
      <c r="B3" s="421"/>
      <c r="C3" s="421"/>
      <c r="D3" s="421"/>
      <c r="E3" s="421"/>
      <c r="F3" s="421"/>
      <c r="G3" s="421"/>
      <c r="H3" s="421"/>
      <c r="I3" s="421"/>
      <c r="J3" s="421"/>
      <c r="K3" s="421"/>
      <c r="L3" s="421"/>
      <c r="M3" s="421"/>
      <c r="N3" s="421"/>
      <c r="O3" s="421"/>
      <c r="P3" s="421"/>
      <c r="Q3" s="421"/>
      <c r="R3" s="421"/>
      <c r="S3" s="421"/>
      <c r="T3" s="421"/>
      <c r="U3" s="421"/>
      <c r="V3" s="421"/>
      <c r="W3" s="421"/>
    </row>
    <row r="4" spans="1:23" ht="54">
      <c r="A4" s="17" t="s">
        <v>2311</v>
      </c>
      <c r="B4" s="120">
        <v>67379</v>
      </c>
      <c r="C4" s="120">
        <v>82419</v>
      </c>
      <c r="D4" s="120">
        <v>89685</v>
      </c>
      <c r="E4" s="7">
        <v>85945</v>
      </c>
      <c r="F4" s="7">
        <v>73742</v>
      </c>
      <c r="G4" s="7">
        <v>69657</v>
      </c>
      <c r="H4" s="7">
        <v>99220</v>
      </c>
      <c r="I4" s="11">
        <v>96553</v>
      </c>
      <c r="J4" s="7">
        <v>102068</v>
      </c>
      <c r="K4" s="7">
        <v>129060</v>
      </c>
      <c r="L4" s="80">
        <v>177861</v>
      </c>
      <c r="M4" s="106">
        <v>240024</v>
      </c>
      <c r="N4" s="106">
        <v>297481</v>
      </c>
      <c r="O4" s="106">
        <v>346530</v>
      </c>
      <c r="P4" s="106">
        <v>466298</v>
      </c>
      <c r="Q4" s="106">
        <v>297155</v>
      </c>
      <c r="R4" s="106">
        <v>392674</v>
      </c>
      <c r="S4" s="106">
        <v>515409</v>
      </c>
      <c r="T4" s="157">
        <v>527434</v>
      </c>
      <c r="U4" s="157">
        <v>521835</v>
      </c>
      <c r="V4" s="157">
        <v>496806</v>
      </c>
      <c r="W4" s="157">
        <v>341467</v>
      </c>
    </row>
    <row r="5" spans="1:23" ht="12.75">
      <c r="A5" s="31" t="s">
        <v>2312</v>
      </c>
      <c r="B5" s="120"/>
      <c r="C5" s="120"/>
      <c r="D5" s="120"/>
      <c r="E5" s="7"/>
      <c r="F5" s="7"/>
      <c r="G5" s="7"/>
      <c r="H5" s="7"/>
      <c r="I5" s="11"/>
      <c r="J5" s="7"/>
      <c r="K5" s="7"/>
      <c r="L5" s="80"/>
      <c r="M5" s="106"/>
      <c r="N5" s="106"/>
      <c r="O5" s="106"/>
      <c r="P5" s="106"/>
      <c r="Q5" s="375"/>
      <c r="R5" s="375"/>
      <c r="S5" s="375"/>
      <c r="T5" s="157"/>
      <c r="U5" s="157"/>
      <c r="V5" s="157"/>
      <c r="W5" s="157"/>
    </row>
    <row r="6" spans="1:23" ht="40.5" customHeight="1">
      <c r="A6" s="21" t="s">
        <v>2313</v>
      </c>
      <c r="B6" s="120">
        <v>51664</v>
      </c>
      <c r="C6" s="120">
        <v>65446</v>
      </c>
      <c r="D6" s="120">
        <v>71119</v>
      </c>
      <c r="E6" s="7">
        <v>67604</v>
      </c>
      <c r="F6" s="7">
        <v>58422</v>
      </c>
      <c r="G6" s="7">
        <v>58101</v>
      </c>
      <c r="H6" s="7">
        <v>85354</v>
      </c>
      <c r="I6" s="11">
        <v>81716</v>
      </c>
      <c r="J6" s="7">
        <v>86096</v>
      </c>
      <c r="K6" s="7">
        <v>108580</v>
      </c>
      <c r="L6" s="80">
        <v>148396</v>
      </c>
      <c r="M6" s="106">
        <v>207304</v>
      </c>
      <c r="N6" s="106">
        <v>255793</v>
      </c>
      <c r="O6" s="106">
        <v>294822</v>
      </c>
      <c r="P6" s="106">
        <v>397662</v>
      </c>
      <c r="Q6" s="106">
        <v>252005</v>
      </c>
      <c r="R6" s="106">
        <v>333635</v>
      </c>
      <c r="S6" s="106">
        <v>436727</v>
      </c>
      <c r="T6" s="157">
        <v>443778</v>
      </c>
      <c r="U6" s="157">
        <v>443843</v>
      </c>
      <c r="V6" s="157">
        <v>428121</v>
      </c>
      <c r="W6" s="157">
        <v>292321</v>
      </c>
    </row>
    <row r="7" spans="1:23" ht="38.25">
      <c r="A7" s="21" t="s">
        <v>2314</v>
      </c>
      <c r="B7" s="120">
        <v>15715</v>
      </c>
      <c r="C7" s="120">
        <v>16973</v>
      </c>
      <c r="D7" s="120">
        <v>18566</v>
      </c>
      <c r="E7" s="7">
        <v>18341</v>
      </c>
      <c r="F7" s="7">
        <v>15320</v>
      </c>
      <c r="G7" s="7">
        <v>11556</v>
      </c>
      <c r="H7" s="7">
        <v>13866</v>
      </c>
      <c r="I7" s="11">
        <v>14836</v>
      </c>
      <c r="J7" s="7">
        <v>15972</v>
      </c>
      <c r="K7" s="7">
        <v>20480</v>
      </c>
      <c r="L7" s="80">
        <v>29465</v>
      </c>
      <c r="M7" s="106">
        <v>32720</v>
      </c>
      <c r="N7" s="106">
        <v>41689</v>
      </c>
      <c r="O7" s="106">
        <v>51708</v>
      </c>
      <c r="P7" s="106">
        <v>68636</v>
      </c>
      <c r="Q7" s="129">
        <v>45149</v>
      </c>
      <c r="R7" s="106">
        <v>59039</v>
      </c>
      <c r="S7" s="106">
        <v>78682</v>
      </c>
      <c r="T7" s="157">
        <v>83656</v>
      </c>
      <c r="U7" s="157">
        <v>77993</v>
      </c>
      <c r="V7" s="157">
        <v>68686</v>
      </c>
      <c r="W7" s="157">
        <v>49146</v>
      </c>
    </row>
    <row r="8" spans="1:23" ht="66.75" customHeight="1">
      <c r="A8" s="99" t="s">
        <v>1856</v>
      </c>
      <c r="B8" s="120">
        <f>B10+B11</f>
        <v>63286</v>
      </c>
      <c r="C8" s="120">
        <v>78217</v>
      </c>
      <c r="D8" s="120">
        <v>85189</v>
      </c>
      <c r="E8" s="120">
        <v>85096</v>
      </c>
      <c r="F8" s="120">
        <v>71314</v>
      </c>
      <c r="G8" s="120">
        <v>72885</v>
      </c>
      <c r="H8" s="120">
        <v>103093</v>
      </c>
      <c r="I8" s="115">
        <v>99969</v>
      </c>
      <c r="J8" s="120">
        <v>106712</v>
      </c>
      <c r="K8" s="120">
        <v>133656</v>
      </c>
      <c r="L8" s="376">
        <v>181600</v>
      </c>
      <c r="M8" s="376">
        <v>241473</v>
      </c>
      <c r="N8" s="376">
        <v>301244</v>
      </c>
      <c r="O8" s="376">
        <v>351928</v>
      </c>
      <c r="P8" s="80">
        <v>467581</v>
      </c>
      <c r="Q8" s="129">
        <v>301667</v>
      </c>
      <c r="R8" s="106">
        <v>397068</v>
      </c>
      <c r="S8" s="106">
        <v>516718</v>
      </c>
      <c r="T8" s="157">
        <v>524735.4</v>
      </c>
      <c r="U8" s="157">
        <v>525976</v>
      </c>
      <c r="V8" s="157">
        <v>497359</v>
      </c>
      <c r="W8" s="157">
        <v>343543</v>
      </c>
    </row>
    <row r="9" spans="1:23" ht="12.75">
      <c r="A9" s="31" t="s">
        <v>2315</v>
      </c>
      <c r="B9" s="120"/>
      <c r="C9" s="120"/>
      <c r="D9" s="120"/>
      <c r="E9" s="120"/>
      <c r="F9" s="120"/>
      <c r="G9" s="120"/>
      <c r="H9" s="120"/>
      <c r="I9" s="115"/>
      <c r="J9" s="120"/>
      <c r="K9" s="120"/>
      <c r="L9" s="376"/>
      <c r="M9" s="376"/>
      <c r="N9" s="376"/>
      <c r="O9" s="376"/>
      <c r="P9" s="80"/>
      <c r="Q9" s="7"/>
      <c r="R9" s="48"/>
      <c r="S9" s="375"/>
      <c r="T9" s="377"/>
      <c r="U9" s="157"/>
      <c r="V9" s="157"/>
      <c r="W9" s="35"/>
    </row>
    <row r="10" spans="1:23" ht="38.25">
      <c r="A10" s="21" t="s">
        <v>2313</v>
      </c>
      <c r="B10" s="120">
        <v>49204</v>
      </c>
      <c r="C10" s="120">
        <v>63687</v>
      </c>
      <c r="D10" s="120">
        <v>69294</v>
      </c>
      <c r="E10" s="120">
        <v>68472</v>
      </c>
      <c r="F10" s="120">
        <v>57614</v>
      </c>
      <c r="G10" s="120">
        <v>62179</v>
      </c>
      <c r="H10" s="120">
        <v>89269</v>
      </c>
      <c r="I10" s="115">
        <v>85352</v>
      </c>
      <c r="J10" s="120">
        <v>91001</v>
      </c>
      <c r="K10" s="120">
        <v>113157</v>
      </c>
      <c r="L10" s="376">
        <v>152129</v>
      </c>
      <c r="M10" s="376">
        <v>208846</v>
      </c>
      <c r="N10" s="376">
        <v>258934</v>
      </c>
      <c r="O10" s="376">
        <v>299267</v>
      </c>
      <c r="P10" s="80">
        <v>397925</v>
      </c>
      <c r="Q10" s="129">
        <v>254856</v>
      </c>
      <c r="R10" s="106">
        <v>337467</v>
      </c>
      <c r="S10" s="106">
        <v>437283</v>
      </c>
      <c r="T10" s="157">
        <v>445477.7</v>
      </c>
      <c r="U10" s="157">
        <v>452036.3</v>
      </c>
      <c r="V10" s="157">
        <v>433173</v>
      </c>
      <c r="W10" s="157">
        <v>298524</v>
      </c>
    </row>
    <row r="11" spans="1:23" ht="38.25">
      <c r="A11" s="75" t="s">
        <v>2314</v>
      </c>
      <c r="B11" s="120">
        <v>14082</v>
      </c>
      <c r="C11" s="120">
        <v>14530</v>
      </c>
      <c r="D11" s="120">
        <v>15895</v>
      </c>
      <c r="E11" s="120">
        <v>16624</v>
      </c>
      <c r="F11" s="120">
        <v>13699</v>
      </c>
      <c r="G11" s="120">
        <v>10707</v>
      </c>
      <c r="H11" s="120">
        <v>13824</v>
      </c>
      <c r="I11" s="115">
        <v>14617</v>
      </c>
      <c r="J11" s="120">
        <v>15711</v>
      </c>
      <c r="K11" s="120">
        <v>20498</v>
      </c>
      <c r="L11" s="376">
        <v>29471</v>
      </c>
      <c r="M11" s="376">
        <v>32627</v>
      </c>
      <c r="N11" s="376">
        <v>42310</v>
      </c>
      <c r="O11" s="376">
        <v>52661</v>
      </c>
      <c r="P11" s="80">
        <v>69656</v>
      </c>
      <c r="Q11" s="129">
        <v>46811</v>
      </c>
      <c r="R11" s="106">
        <v>59601</v>
      </c>
      <c r="S11" s="106">
        <v>79435</v>
      </c>
      <c r="T11" s="157">
        <v>79257.7</v>
      </c>
      <c r="U11" s="157">
        <v>73940</v>
      </c>
      <c r="V11" s="157">
        <v>64185.8</v>
      </c>
      <c r="W11" s="157">
        <v>45018</v>
      </c>
    </row>
    <row r="12" spans="1:23" ht="51.75" customHeight="1">
      <c r="A12" s="17" t="s">
        <v>2316</v>
      </c>
      <c r="B12" s="120">
        <v>50452</v>
      </c>
      <c r="C12" s="120">
        <v>62603</v>
      </c>
      <c r="D12" s="120">
        <v>68092</v>
      </c>
      <c r="E12" s="7">
        <v>71788</v>
      </c>
      <c r="F12" s="7">
        <v>57539</v>
      </c>
      <c r="G12" s="7">
        <v>37262</v>
      </c>
      <c r="H12" s="7">
        <v>42131</v>
      </c>
      <c r="I12" s="11">
        <v>51317</v>
      </c>
      <c r="J12" s="7">
        <v>58418</v>
      </c>
      <c r="K12" s="7">
        <v>73214</v>
      </c>
      <c r="L12" s="80">
        <v>94244</v>
      </c>
      <c r="M12" s="106">
        <v>123839</v>
      </c>
      <c r="N12" s="106">
        <v>163187</v>
      </c>
      <c r="O12" s="106">
        <v>223084</v>
      </c>
      <c r="P12" s="106">
        <v>288673</v>
      </c>
      <c r="Q12" s="129">
        <v>183924</v>
      </c>
      <c r="R12" s="106">
        <v>245680</v>
      </c>
      <c r="S12" s="106">
        <v>318555</v>
      </c>
      <c r="T12" s="157">
        <v>335771</v>
      </c>
      <c r="U12" s="157">
        <v>341269</v>
      </c>
      <c r="V12" s="157">
        <v>307875</v>
      </c>
      <c r="W12" s="157">
        <v>192954</v>
      </c>
    </row>
    <row r="13" spans="1:23" ht="12.75">
      <c r="A13" s="31" t="s">
        <v>2312</v>
      </c>
      <c r="B13" s="120"/>
      <c r="C13" s="120"/>
      <c r="D13" s="120"/>
      <c r="E13" s="7"/>
      <c r="F13" s="7"/>
      <c r="G13" s="7"/>
      <c r="H13" s="7"/>
      <c r="I13" s="11"/>
      <c r="J13" s="7"/>
      <c r="K13" s="7"/>
      <c r="L13" s="80"/>
      <c r="M13" s="106"/>
      <c r="N13" s="106"/>
      <c r="O13" s="106"/>
      <c r="P13" s="106"/>
      <c r="Q13" s="375"/>
      <c r="R13" s="375"/>
      <c r="S13" s="375"/>
      <c r="T13" s="157"/>
      <c r="U13" s="157"/>
      <c r="V13" s="48"/>
      <c r="W13" s="157"/>
    </row>
    <row r="14" spans="1:23" ht="38.25">
      <c r="A14" s="21" t="s">
        <v>2317</v>
      </c>
      <c r="B14" s="120">
        <v>36455</v>
      </c>
      <c r="C14" s="120">
        <v>44259</v>
      </c>
      <c r="D14" s="120">
        <v>47274</v>
      </c>
      <c r="E14" s="7">
        <v>54115</v>
      </c>
      <c r="F14" s="7">
        <v>44057</v>
      </c>
      <c r="G14" s="7">
        <v>27892</v>
      </c>
      <c r="H14" s="7">
        <v>30220</v>
      </c>
      <c r="I14" s="11">
        <v>39712</v>
      </c>
      <c r="J14" s="7">
        <v>48021</v>
      </c>
      <c r="K14" s="7">
        <v>60333</v>
      </c>
      <c r="L14" s="80">
        <v>76498</v>
      </c>
      <c r="M14" s="106">
        <v>104319</v>
      </c>
      <c r="N14" s="106">
        <v>141333</v>
      </c>
      <c r="O14" s="106">
        <v>194143</v>
      </c>
      <c r="P14" s="106">
        <v>253834</v>
      </c>
      <c r="Q14" s="129">
        <v>162666</v>
      </c>
      <c r="R14" s="106">
        <v>213237</v>
      </c>
      <c r="S14" s="106">
        <v>273841</v>
      </c>
      <c r="T14" s="157">
        <v>288406</v>
      </c>
      <c r="U14" s="157">
        <v>294952</v>
      </c>
      <c r="V14" s="157">
        <v>271867</v>
      </c>
      <c r="W14" s="157">
        <v>170553</v>
      </c>
    </row>
    <row r="15" spans="1:23" ht="38.25">
      <c r="A15" s="21" t="s">
        <v>2318</v>
      </c>
      <c r="B15" s="120">
        <v>13997</v>
      </c>
      <c r="C15" s="120">
        <v>18344</v>
      </c>
      <c r="D15" s="120">
        <v>20819</v>
      </c>
      <c r="E15" s="7">
        <v>17673</v>
      </c>
      <c r="F15" s="7">
        <v>13483</v>
      </c>
      <c r="G15" s="7">
        <v>9370</v>
      </c>
      <c r="H15" s="7">
        <v>11911</v>
      </c>
      <c r="I15" s="11">
        <v>11605</v>
      </c>
      <c r="J15" s="7">
        <v>10397</v>
      </c>
      <c r="K15" s="7">
        <v>12881</v>
      </c>
      <c r="L15" s="80">
        <v>17746</v>
      </c>
      <c r="M15" s="106">
        <v>19520</v>
      </c>
      <c r="N15" s="106">
        <v>21854</v>
      </c>
      <c r="O15" s="106">
        <v>28940</v>
      </c>
      <c r="P15" s="106">
        <v>34838</v>
      </c>
      <c r="Q15" s="129">
        <v>21258</v>
      </c>
      <c r="R15" s="106">
        <v>32442</v>
      </c>
      <c r="S15" s="106">
        <v>44714</v>
      </c>
      <c r="T15" s="157">
        <v>47365</v>
      </c>
      <c r="U15" s="157">
        <v>46318</v>
      </c>
      <c r="V15" s="157">
        <v>36009</v>
      </c>
      <c r="W15" s="157">
        <v>22402</v>
      </c>
    </row>
    <row r="16" spans="1:23" ht="63.75" customHeight="1">
      <c r="A16" s="99" t="s">
        <v>1857</v>
      </c>
      <c r="B16" s="120">
        <f>B18+B19</f>
        <v>38661</v>
      </c>
      <c r="C16" s="120">
        <v>46709</v>
      </c>
      <c r="D16" s="120">
        <v>46458</v>
      </c>
      <c r="E16" s="120">
        <v>53123</v>
      </c>
      <c r="F16" s="120">
        <v>43579</v>
      </c>
      <c r="G16" s="120">
        <v>30278</v>
      </c>
      <c r="H16" s="120">
        <v>33880</v>
      </c>
      <c r="I16" s="115">
        <v>41883</v>
      </c>
      <c r="J16" s="120">
        <v>46177</v>
      </c>
      <c r="K16" s="120">
        <v>57347</v>
      </c>
      <c r="L16" s="376">
        <v>75569</v>
      </c>
      <c r="M16" s="376">
        <v>98708</v>
      </c>
      <c r="N16" s="376">
        <v>137807</v>
      </c>
      <c r="O16" s="80">
        <v>199753</v>
      </c>
      <c r="P16" s="80">
        <v>267101</v>
      </c>
      <c r="Q16" s="129">
        <v>167348</v>
      </c>
      <c r="R16" s="106">
        <v>228912</v>
      </c>
      <c r="S16" s="106">
        <v>305760</v>
      </c>
      <c r="T16" s="157">
        <v>317263.2</v>
      </c>
      <c r="U16" s="157">
        <v>315297.5</v>
      </c>
      <c r="V16" s="157">
        <v>287062.7</v>
      </c>
      <c r="W16" s="157">
        <v>182719</v>
      </c>
    </row>
    <row r="17" spans="1:23" ht="12.75">
      <c r="A17" s="31" t="s">
        <v>2315</v>
      </c>
      <c r="B17" s="378"/>
      <c r="C17" s="120"/>
      <c r="D17" s="120"/>
      <c r="E17" s="120"/>
      <c r="F17" s="120"/>
      <c r="G17" s="379"/>
      <c r="H17" s="115"/>
      <c r="I17" s="120"/>
      <c r="J17" s="120"/>
      <c r="K17" s="380"/>
      <c r="L17" s="380"/>
      <c r="M17" s="380"/>
      <c r="N17" s="380"/>
      <c r="O17" s="380"/>
      <c r="P17" s="48"/>
      <c r="Q17" s="7"/>
      <c r="R17" s="48"/>
      <c r="S17" s="375"/>
      <c r="T17" s="157"/>
      <c r="U17" s="157"/>
      <c r="V17" s="157"/>
      <c r="W17" s="157"/>
    </row>
    <row r="18" spans="1:23" ht="38.25">
      <c r="A18" s="21" t="s">
        <v>2313</v>
      </c>
      <c r="B18" s="120">
        <v>28344</v>
      </c>
      <c r="C18" s="120">
        <v>33117</v>
      </c>
      <c r="D18" s="120">
        <v>31909</v>
      </c>
      <c r="E18" s="120">
        <v>38889</v>
      </c>
      <c r="F18" s="120">
        <v>32266</v>
      </c>
      <c r="G18" s="120">
        <v>21935</v>
      </c>
      <c r="H18" s="120">
        <v>22276</v>
      </c>
      <c r="I18" s="115">
        <v>30681</v>
      </c>
      <c r="J18" s="120">
        <v>36014</v>
      </c>
      <c r="K18" s="120">
        <v>44207</v>
      </c>
      <c r="L18" s="376">
        <v>57856</v>
      </c>
      <c r="M18" s="376">
        <v>79712</v>
      </c>
      <c r="N18" s="376">
        <v>115433</v>
      </c>
      <c r="O18" s="376">
        <v>169875</v>
      </c>
      <c r="P18" s="106">
        <v>230494</v>
      </c>
      <c r="Q18" s="129">
        <v>145530</v>
      </c>
      <c r="R18" s="106">
        <v>197184</v>
      </c>
      <c r="S18" s="157">
        <v>260919.5</v>
      </c>
      <c r="T18" s="157">
        <v>272322.5</v>
      </c>
      <c r="U18" s="157">
        <v>276309.5</v>
      </c>
      <c r="V18" s="157">
        <v>253775.5</v>
      </c>
      <c r="W18" s="157">
        <v>161681</v>
      </c>
    </row>
    <row r="19" spans="1:23" ht="38.25">
      <c r="A19" s="75" t="s">
        <v>2314</v>
      </c>
      <c r="B19" s="120">
        <v>10317</v>
      </c>
      <c r="C19" s="120">
        <v>13592</v>
      </c>
      <c r="D19" s="120">
        <v>14549</v>
      </c>
      <c r="E19" s="120">
        <v>14234</v>
      </c>
      <c r="F19" s="120">
        <v>11313</v>
      </c>
      <c r="G19" s="120">
        <v>8343</v>
      </c>
      <c r="H19" s="120">
        <v>11604</v>
      </c>
      <c r="I19" s="115">
        <v>11202</v>
      </c>
      <c r="J19" s="120">
        <v>10163</v>
      </c>
      <c r="K19" s="120">
        <v>13139</v>
      </c>
      <c r="L19" s="376">
        <v>17713</v>
      </c>
      <c r="M19" s="376">
        <v>18996</v>
      </c>
      <c r="N19" s="376">
        <v>22374</v>
      </c>
      <c r="O19" s="80">
        <v>29878</v>
      </c>
      <c r="P19" s="106">
        <v>36607</v>
      </c>
      <c r="Q19" s="129">
        <v>21818</v>
      </c>
      <c r="R19" s="106">
        <v>31728</v>
      </c>
      <c r="S19" s="157">
        <v>44840.5</v>
      </c>
      <c r="T19" s="157">
        <v>44940.7</v>
      </c>
      <c r="U19" s="157">
        <v>38988</v>
      </c>
      <c r="V19" s="11">
        <v>33287</v>
      </c>
      <c r="W19" s="157">
        <v>21037</v>
      </c>
    </row>
    <row r="20" spans="1:23" ht="54">
      <c r="A20" s="17" t="s">
        <v>2316</v>
      </c>
      <c r="B20" s="120">
        <v>16927</v>
      </c>
      <c r="C20" s="120">
        <v>19816</v>
      </c>
      <c r="D20" s="120">
        <v>21592</v>
      </c>
      <c r="E20" s="7">
        <v>14157</v>
      </c>
      <c r="F20" s="7">
        <v>16203</v>
      </c>
      <c r="G20" s="7">
        <v>32395</v>
      </c>
      <c r="H20" s="74">
        <v>57089</v>
      </c>
      <c r="I20" s="11">
        <v>45236</v>
      </c>
      <c r="J20" s="7">
        <v>43650</v>
      </c>
      <c r="K20" s="7">
        <v>55846</v>
      </c>
      <c r="L20" s="80">
        <v>83616</v>
      </c>
      <c r="M20" s="131">
        <v>116185</v>
      </c>
      <c r="N20" s="131">
        <v>134294</v>
      </c>
      <c r="O20" s="131">
        <v>123447</v>
      </c>
      <c r="P20" s="131">
        <v>177625</v>
      </c>
      <c r="Q20" s="131">
        <v>113231</v>
      </c>
      <c r="R20" s="131">
        <v>146995</v>
      </c>
      <c r="S20" s="131">
        <v>196854</v>
      </c>
      <c r="T20" s="157">
        <v>191663</v>
      </c>
      <c r="U20" s="157">
        <v>180566</v>
      </c>
      <c r="V20" s="157">
        <v>188931</v>
      </c>
      <c r="W20" s="157">
        <v>148513</v>
      </c>
    </row>
    <row r="21" spans="1:23" ht="12.75">
      <c r="A21" s="31" t="s">
        <v>2312</v>
      </c>
      <c r="B21" s="120"/>
      <c r="C21" s="378"/>
      <c r="D21" s="120"/>
      <c r="E21" s="7"/>
      <c r="F21" s="7"/>
      <c r="G21" s="7"/>
      <c r="H21" s="268"/>
      <c r="I21" s="11"/>
      <c r="J21" s="7"/>
      <c r="K21" s="7"/>
      <c r="L21" s="80"/>
      <c r="M21" s="381"/>
      <c r="N21" s="382"/>
      <c r="O21" s="382"/>
      <c r="P21" s="381"/>
      <c r="Q21" s="129"/>
      <c r="R21" s="375"/>
      <c r="S21" s="375"/>
      <c r="T21" s="375"/>
      <c r="U21" s="48"/>
      <c r="W21" s="377"/>
    </row>
    <row r="22" spans="1:23" ht="41.25" customHeight="1">
      <c r="A22" s="21" t="s">
        <v>2317</v>
      </c>
      <c r="B22" s="120">
        <v>15209</v>
      </c>
      <c r="C22" s="120">
        <v>21187</v>
      </c>
      <c r="D22" s="120">
        <v>23845</v>
      </c>
      <c r="E22" s="7">
        <v>13490</v>
      </c>
      <c r="F22" s="7">
        <v>14365</v>
      </c>
      <c r="G22" s="7">
        <v>30209</v>
      </c>
      <c r="H22" s="74">
        <v>55134</v>
      </c>
      <c r="I22" s="11">
        <v>42004</v>
      </c>
      <c r="J22" s="7">
        <v>38075</v>
      </c>
      <c r="K22" s="7">
        <v>48248</v>
      </c>
      <c r="L22" s="80">
        <v>71898</v>
      </c>
      <c r="M22" s="131">
        <v>102985</v>
      </c>
      <c r="N22" s="131">
        <v>114460</v>
      </c>
      <c r="O22" s="131">
        <v>100679</v>
      </c>
      <c r="P22" s="131">
        <v>143827</v>
      </c>
      <c r="Q22" s="131">
        <v>89339</v>
      </c>
      <c r="R22" s="131">
        <v>120398</v>
      </c>
      <c r="S22" s="131">
        <v>162885</v>
      </c>
      <c r="T22" s="157">
        <v>155371</v>
      </c>
      <c r="U22" s="157">
        <v>148891</v>
      </c>
      <c r="V22" s="157">
        <v>156254</v>
      </c>
      <c r="W22" s="157">
        <v>121769</v>
      </c>
    </row>
    <row r="23" spans="1:23" ht="38.25">
      <c r="A23" s="21" t="s">
        <v>2318</v>
      </c>
      <c r="B23" s="120">
        <v>1718</v>
      </c>
      <c r="C23" s="120">
        <v>-1371</v>
      </c>
      <c r="D23" s="120">
        <v>-2253</v>
      </c>
      <c r="E23" s="7">
        <v>668</v>
      </c>
      <c r="F23" s="7">
        <v>1838</v>
      </c>
      <c r="G23" s="7">
        <v>2185</v>
      </c>
      <c r="H23" s="74">
        <v>1955</v>
      </c>
      <c r="I23" s="11">
        <v>3231</v>
      </c>
      <c r="J23" s="7">
        <v>5575</v>
      </c>
      <c r="K23" s="7">
        <v>7599</v>
      </c>
      <c r="L23" s="80">
        <v>11718</v>
      </c>
      <c r="M23" s="131">
        <v>13200</v>
      </c>
      <c r="N23" s="131">
        <v>19834</v>
      </c>
      <c r="O23" s="131">
        <v>22768</v>
      </c>
      <c r="P23" s="131">
        <v>33798</v>
      </c>
      <c r="Q23" s="131">
        <v>23891</v>
      </c>
      <c r="R23" s="131">
        <v>26597</v>
      </c>
      <c r="S23" s="131">
        <v>33969</v>
      </c>
      <c r="T23" s="157">
        <v>36291</v>
      </c>
      <c r="U23" s="157">
        <v>31675</v>
      </c>
      <c r="V23" s="157">
        <v>32677</v>
      </c>
      <c r="W23" s="157">
        <v>26744</v>
      </c>
    </row>
    <row r="24" spans="1:23" ht="12.75">
      <c r="A24" s="31" t="s">
        <v>2315</v>
      </c>
      <c r="B24" s="7"/>
      <c r="C24" s="7">
        <v>10567</v>
      </c>
      <c r="D24" s="7">
        <v>13281</v>
      </c>
      <c r="E24" s="7">
        <v>14080</v>
      </c>
      <c r="F24" s="7">
        <v>12372</v>
      </c>
      <c r="G24" s="7">
        <v>9067</v>
      </c>
      <c r="H24" s="11">
        <v>9565</v>
      </c>
      <c r="I24" s="11">
        <v>11441</v>
      </c>
      <c r="J24" s="7">
        <v>13611</v>
      </c>
      <c r="K24" s="7">
        <v>16229</v>
      </c>
      <c r="L24" s="7">
        <v>20595</v>
      </c>
      <c r="M24" s="129">
        <v>28845</v>
      </c>
      <c r="N24" s="182">
        <v>35718.5</v>
      </c>
      <c r="O24" s="182">
        <v>43860.1</v>
      </c>
      <c r="P24" s="182">
        <v>57135.9</v>
      </c>
      <c r="Q24" s="182">
        <v>45796.5</v>
      </c>
      <c r="R24" s="157">
        <v>49159</v>
      </c>
      <c r="S24" s="182">
        <v>58039.06</v>
      </c>
      <c r="T24" s="182">
        <v>62340.01500000001</v>
      </c>
      <c r="U24" s="157">
        <v>70123</v>
      </c>
      <c r="V24" s="157">
        <v>65744</v>
      </c>
      <c r="W24" s="157">
        <v>51742</v>
      </c>
    </row>
    <row r="25" spans="1:23" ht="38.25">
      <c r="A25" s="21" t="s">
        <v>2313</v>
      </c>
      <c r="B25" s="7"/>
      <c r="C25" s="7">
        <v>20205</v>
      </c>
      <c r="D25" s="7">
        <v>18665</v>
      </c>
      <c r="E25" s="7">
        <v>20025</v>
      </c>
      <c r="F25" s="7">
        <v>16456</v>
      </c>
      <c r="G25" s="7">
        <v>13351</v>
      </c>
      <c r="H25" s="11">
        <v>16230</v>
      </c>
      <c r="I25" s="11">
        <v>20572</v>
      </c>
      <c r="J25" s="7">
        <v>23497</v>
      </c>
      <c r="K25" s="7">
        <v>27122</v>
      </c>
      <c r="L25" s="7">
        <v>33287</v>
      </c>
      <c r="M25" s="129">
        <v>40471</v>
      </c>
      <c r="N25" s="182">
        <v>46273.1</v>
      </c>
      <c r="O25" s="182">
        <v>60577.9</v>
      </c>
      <c r="P25" s="182">
        <v>77555.5</v>
      </c>
      <c r="Q25" s="182">
        <v>63396.7</v>
      </c>
      <c r="R25" s="182">
        <v>75278.7</v>
      </c>
      <c r="S25" s="182">
        <v>91495.33999999998</v>
      </c>
      <c r="T25" s="182">
        <v>108927</v>
      </c>
      <c r="U25" s="157">
        <v>128382</v>
      </c>
      <c r="V25" s="157">
        <v>121022</v>
      </c>
      <c r="W25" s="157">
        <v>88617</v>
      </c>
    </row>
    <row r="26" spans="1:22" ht="18.75" customHeight="1">
      <c r="A26" s="440" t="s">
        <v>1858</v>
      </c>
      <c r="B26" s="440"/>
      <c r="C26" s="440"/>
      <c r="D26" s="440"/>
      <c r="E26" s="440"/>
      <c r="F26" s="440"/>
      <c r="G26" s="440"/>
      <c r="H26" s="440"/>
      <c r="I26" s="440"/>
      <c r="J26" s="440"/>
      <c r="K26" s="440"/>
      <c r="L26" s="440"/>
      <c r="M26" s="440"/>
      <c r="N26" s="440"/>
      <c r="O26" s="440"/>
      <c r="P26" s="440"/>
      <c r="Q26" s="440"/>
      <c r="R26" s="440"/>
      <c r="S26" s="440"/>
      <c r="T26" s="440"/>
      <c r="U26" s="440"/>
      <c r="V26" s="440"/>
    </row>
    <row r="27" spans="1:21" ht="15.75">
      <c r="A27" s="119" t="s">
        <v>2319</v>
      </c>
      <c r="T27" s="48"/>
      <c r="U27" s="48"/>
    </row>
    <row r="28" spans="1:21" ht="24.75" customHeight="1">
      <c r="A28" s="383" t="s">
        <v>2320</v>
      </c>
      <c r="T28" s="48"/>
      <c r="U28" s="48"/>
    </row>
    <row r="29" spans="1:23" ht="27" customHeight="1">
      <c r="A29" s="49" t="s">
        <v>2321</v>
      </c>
      <c r="B29" s="384"/>
      <c r="C29" s="167">
        <v>1437</v>
      </c>
      <c r="D29" s="14" t="s">
        <v>377</v>
      </c>
      <c r="E29" s="14" t="s">
        <v>377</v>
      </c>
      <c r="F29" s="14" t="s">
        <v>377</v>
      </c>
      <c r="G29" s="167">
        <v>1000</v>
      </c>
      <c r="H29" s="129">
        <v>1088</v>
      </c>
      <c r="I29" s="106">
        <v>1867</v>
      </c>
      <c r="J29" s="106">
        <v>1433</v>
      </c>
      <c r="K29" s="106">
        <v>1308</v>
      </c>
      <c r="L29" s="106">
        <v>1689</v>
      </c>
      <c r="M29" s="106">
        <v>1929</v>
      </c>
      <c r="N29" s="106">
        <v>2456</v>
      </c>
      <c r="O29" s="106">
        <v>2279</v>
      </c>
      <c r="P29" s="106">
        <v>3178</v>
      </c>
      <c r="Q29" s="106">
        <v>3588</v>
      </c>
      <c r="R29" s="129">
        <v>3351</v>
      </c>
      <c r="S29" s="129">
        <v>5196</v>
      </c>
      <c r="T29" s="129">
        <v>5273</v>
      </c>
      <c r="U29" s="129">
        <v>5931</v>
      </c>
      <c r="V29" s="11">
        <v>5553</v>
      </c>
      <c r="W29" s="7">
        <v>2881</v>
      </c>
    </row>
    <row r="30" spans="1:23" ht="14.25" customHeight="1">
      <c r="A30" s="25" t="s">
        <v>2322</v>
      </c>
      <c r="B30" s="384"/>
      <c r="C30" s="167">
        <v>1222</v>
      </c>
      <c r="D30" s="14" t="s">
        <v>377</v>
      </c>
      <c r="E30" s="14" t="s">
        <v>377</v>
      </c>
      <c r="F30" s="14" t="s">
        <v>377</v>
      </c>
      <c r="G30" s="167">
        <v>800</v>
      </c>
      <c r="H30" s="129">
        <v>978</v>
      </c>
      <c r="I30" s="129">
        <v>1133</v>
      </c>
      <c r="J30" s="129">
        <v>1107</v>
      </c>
      <c r="K30" s="129">
        <v>968</v>
      </c>
      <c r="L30" s="129">
        <v>1781</v>
      </c>
      <c r="M30" s="129">
        <v>1820</v>
      </c>
      <c r="N30" s="129">
        <v>1572</v>
      </c>
      <c r="O30" s="129">
        <v>1934</v>
      </c>
      <c r="P30" s="129">
        <v>2012</v>
      </c>
      <c r="Q30" s="129">
        <v>1069</v>
      </c>
      <c r="R30" s="129">
        <v>931</v>
      </c>
      <c r="S30" s="129">
        <v>1269</v>
      </c>
      <c r="T30" s="129">
        <v>1175</v>
      </c>
      <c r="U30" s="11">
        <v>1166</v>
      </c>
      <c r="V30" s="11">
        <v>1055</v>
      </c>
      <c r="W30" s="7">
        <v>1060</v>
      </c>
    </row>
    <row r="31" spans="1:23" ht="14.25" customHeight="1">
      <c r="A31" s="25" t="s">
        <v>2323</v>
      </c>
      <c r="C31" s="106">
        <v>973</v>
      </c>
      <c r="D31" s="106" t="s">
        <v>377</v>
      </c>
      <c r="E31" s="106" t="s">
        <v>377</v>
      </c>
      <c r="F31" s="106" t="s">
        <v>377</v>
      </c>
      <c r="G31" s="129">
        <v>1087</v>
      </c>
      <c r="H31" s="106">
        <v>1113</v>
      </c>
      <c r="I31" s="15">
        <v>1086</v>
      </c>
      <c r="J31" s="129">
        <v>940</v>
      </c>
      <c r="K31" s="129">
        <v>989</v>
      </c>
      <c r="L31" s="106">
        <v>1073</v>
      </c>
      <c r="M31" s="106">
        <v>1197</v>
      </c>
      <c r="N31" s="106">
        <v>1365</v>
      </c>
      <c r="O31" s="106">
        <v>1503</v>
      </c>
      <c r="P31" s="106">
        <v>1621</v>
      </c>
      <c r="Q31" s="129">
        <v>1426</v>
      </c>
      <c r="R31" s="129">
        <v>1513</v>
      </c>
      <c r="S31" s="129">
        <v>1625</v>
      </c>
      <c r="T31" s="129">
        <v>1654</v>
      </c>
      <c r="U31" s="11">
        <v>1627</v>
      </c>
      <c r="V31" s="11">
        <v>1839</v>
      </c>
      <c r="W31" s="7">
        <v>1682</v>
      </c>
    </row>
    <row r="32" spans="1:23" ht="14.25" customHeight="1">
      <c r="A32" s="49" t="s">
        <v>2324</v>
      </c>
      <c r="B32" s="384"/>
      <c r="C32" s="167">
        <v>8643</v>
      </c>
      <c r="D32" s="106" t="s">
        <v>377</v>
      </c>
      <c r="E32" s="106" t="s">
        <v>377</v>
      </c>
      <c r="F32" s="106" t="s">
        <v>377</v>
      </c>
      <c r="G32" s="167">
        <v>4127</v>
      </c>
      <c r="H32" s="129">
        <v>3983</v>
      </c>
      <c r="I32" s="106">
        <v>4441</v>
      </c>
      <c r="J32" s="106">
        <v>3476</v>
      </c>
      <c r="K32" s="106">
        <v>6019</v>
      </c>
      <c r="L32" s="106">
        <v>5166</v>
      </c>
      <c r="M32" s="106">
        <v>5296</v>
      </c>
      <c r="N32" s="106">
        <v>5596</v>
      </c>
      <c r="O32" s="106">
        <v>7972</v>
      </c>
      <c r="P32" s="106">
        <v>7353</v>
      </c>
      <c r="Q32" s="106">
        <v>6845</v>
      </c>
      <c r="R32" s="129">
        <v>6322</v>
      </c>
      <c r="S32" s="129">
        <v>6859</v>
      </c>
      <c r="T32" s="129">
        <v>7319</v>
      </c>
      <c r="U32" s="11">
        <v>7949</v>
      </c>
      <c r="V32" s="11">
        <v>8242</v>
      </c>
      <c r="W32" s="7">
        <v>7958</v>
      </c>
    </row>
    <row r="33" spans="1:23" ht="14.25" customHeight="1">
      <c r="A33" s="25" t="s">
        <v>2325</v>
      </c>
      <c r="B33" s="384"/>
      <c r="C33" s="14" t="s">
        <v>377</v>
      </c>
      <c r="D33" s="106" t="s">
        <v>377</v>
      </c>
      <c r="E33" s="106" t="s">
        <v>377</v>
      </c>
      <c r="F33" s="106" t="s">
        <v>377</v>
      </c>
      <c r="G33" s="167">
        <v>515</v>
      </c>
      <c r="H33" s="129">
        <v>515</v>
      </c>
      <c r="I33" s="106">
        <v>391</v>
      </c>
      <c r="J33" s="106">
        <v>413</v>
      </c>
      <c r="K33" s="106">
        <v>473</v>
      </c>
      <c r="L33" s="106">
        <v>611</v>
      </c>
      <c r="M33" s="106">
        <v>558</v>
      </c>
      <c r="N33" s="106">
        <v>726</v>
      </c>
      <c r="O33" s="106">
        <v>931</v>
      </c>
      <c r="P33" s="106">
        <v>1142</v>
      </c>
      <c r="Q33" s="106">
        <v>869</v>
      </c>
      <c r="R33" s="129">
        <v>930</v>
      </c>
      <c r="S33" s="129">
        <v>977</v>
      </c>
      <c r="T33" s="129">
        <v>1153</v>
      </c>
      <c r="U33" s="11">
        <v>1129</v>
      </c>
      <c r="V33" s="11">
        <v>1181</v>
      </c>
      <c r="W33" s="7">
        <v>591</v>
      </c>
    </row>
    <row r="34" spans="1:23" ht="14.25" customHeight="1">
      <c r="A34" s="25" t="s">
        <v>2326</v>
      </c>
      <c r="B34" s="384"/>
      <c r="C34" s="14">
        <v>1287</v>
      </c>
      <c r="D34" s="106" t="s">
        <v>377</v>
      </c>
      <c r="E34" s="106" t="s">
        <v>377</v>
      </c>
      <c r="F34" s="106" t="s">
        <v>377</v>
      </c>
      <c r="G34" s="167">
        <v>899</v>
      </c>
      <c r="H34" s="129">
        <v>977</v>
      </c>
      <c r="I34" s="106">
        <v>1100</v>
      </c>
      <c r="J34" s="106">
        <v>799</v>
      </c>
      <c r="K34" s="106">
        <v>1090</v>
      </c>
      <c r="L34" s="106">
        <v>1103</v>
      </c>
      <c r="M34" s="106">
        <v>1206</v>
      </c>
      <c r="N34" s="106">
        <v>1290</v>
      </c>
      <c r="O34" s="106">
        <v>1578</v>
      </c>
      <c r="P34" s="106">
        <v>1898</v>
      </c>
      <c r="Q34" s="106">
        <v>1601</v>
      </c>
      <c r="R34" s="129">
        <v>1423</v>
      </c>
      <c r="S34" s="129">
        <v>1927</v>
      </c>
      <c r="T34" s="129">
        <v>1735</v>
      </c>
      <c r="U34" s="11">
        <v>2100</v>
      </c>
      <c r="V34" s="11">
        <v>2028</v>
      </c>
      <c r="W34" s="7">
        <v>1293</v>
      </c>
    </row>
    <row r="35" spans="1:23" ht="14.25" customHeight="1">
      <c r="A35" s="25" t="s">
        <v>1015</v>
      </c>
      <c r="B35" s="384"/>
      <c r="C35" s="14" t="s">
        <v>377</v>
      </c>
      <c r="D35" s="106" t="s">
        <v>377</v>
      </c>
      <c r="E35" s="106" t="s">
        <v>377</v>
      </c>
      <c r="F35" s="106" t="s">
        <v>377</v>
      </c>
      <c r="G35" s="167">
        <v>1682</v>
      </c>
      <c r="H35" s="129">
        <v>1378</v>
      </c>
      <c r="I35" s="106">
        <v>1224</v>
      </c>
      <c r="J35" s="106">
        <v>1239</v>
      </c>
      <c r="K35" s="106">
        <v>1193</v>
      </c>
      <c r="L35" s="106">
        <v>1443</v>
      </c>
      <c r="M35" s="106">
        <v>1310</v>
      </c>
      <c r="N35" s="106">
        <v>1657</v>
      </c>
      <c r="O35" s="106">
        <v>2161</v>
      </c>
      <c r="P35" s="106">
        <v>2261</v>
      </c>
      <c r="Q35" s="106">
        <v>2353</v>
      </c>
      <c r="R35" s="129">
        <v>3697</v>
      </c>
      <c r="S35" s="129">
        <v>3830</v>
      </c>
      <c r="T35" s="129">
        <v>3943</v>
      </c>
      <c r="U35" s="11">
        <v>4256</v>
      </c>
      <c r="V35" s="11">
        <v>2427</v>
      </c>
      <c r="W35" s="7">
        <v>2676</v>
      </c>
    </row>
    <row r="36" spans="1:23" ht="14.25" customHeight="1">
      <c r="A36" s="49" t="s">
        <v>2327</v>
      </c>
      <c r="B36" s="384"/>
      <c r="C36" s="167">
        <v>238</v>
      </c>
      <c r="D36" s="106" t="s">
        <v>377</v>
      </c>
      <c r="E36" s="106" t="s">
        <v>377</v>
      </c>
      <c r="F36" s="106" t="s">
        <v>377</v>
      </c>
      <c r="G36" s="167">
        <v>186</v>
      </c>
      <c r="H36" s="129">
        <v>92.6</v>
      </c>
      <c r="I36" s="106">
        <v>79.9</v>
      </c>
      <c r="J36" s="106">
        <v>128</v>
      </c>
      <c r="K36" s="106">
        <v>123</v>
      </c>
      <c r="L36" s="106">
        <v>111</v>
      </c>
      <c r="M36" s="106">
        <v>125</v>
      </c>
      <c r="N36" s="106">
        <v>146</v>
      </c>
      <c r="O36" s="106">
        <v>156</v>
      </c>
      <c r="P36" s="106">
        <v>165</v>
      </c>
      <c r="Q36" s="106">
        <v>140</v>
      </c>
      <c r="R36" s="129">
        <v>170</v>
      </c>
      <c r="S36" s="129">
        <v>189</v>
      </c>
      <c r="T36" s="129">
        <v>236</v>
      </c>
      <c r="U36" s="11">
        <v>262</v>
      </c>
      <c r="V36" s="11">
        <v>203</v>
      </c>
      <c r="W36" s="7">
        <v>106</v>
      </c>
    </row>
    <row r="37" spans="1:23" ht="14.25" customHeight="1">
      <c r="A37" s="49" t="s">
        <v>2328</v>
      </c>
      <c r="B37" s="384"/>
      <c r="C37" s="14" t="s">
        <v>377</v>
      </c>
      <c r="D37" s="14" t="s">
        <v>377</v>
      </c>
      <c r="E37" s="14" t="s">
        <v>377</v>
      </c>
      <c r="F37" s="14" t="s">
        <v>377</v>
      </c>
      <c r="G37" s="14" t="s">
        <v>377</v>
      </c>
      <c r="H37" s="14" t="s">
        <v>377</v>
      </c>
      <c r="I37" s="106">
        <v>140</v>
      </c>
      <c r="J37" s="106">
        <v>112</v>
      </c>
      <c r="K37" s="106">
        <v>146</v>
      </c>
      <c r="L37" s="106">
        <v>133</v>
      </c>
      <c r="M37" s="106">
        <v>130</v>
      </c>
      <c r="N37" s="106">
        <v>154</v>
      </c>
      <c r="O37" s="106">
        <v>291</v>
      </c>
      <c r="P37" s="106">
        <v>331</v>
      </c>
      <c r="Q37" s="106">
        <v>202</v>
      </c>
      <c r="R37" s="129">
        <v>229</v>
      </c>
      <c r="S37" s="129">
        <v>292</v>
      </c>
      <c r="T37" s="129">
        <v>324</v>
      </c>
      <c r="U37" s="11">
        <v>331</v>
      </c>
      <c r="V37" s="11">
        <v>307</v>
      </c>
      <c r="W37" s="7">
        <v>274</v>
      </c>
    </row>
    <row r="38" spans="1:23" ht="14.25" customHeight="1">
      <c r="A38" s="25" t="s">
        <v>2329</v>
      </c>
      <c r="B38" s="384"/>
      <c r="C38" s="167">
        <v>86.1</v>
      </c>
      <c r="D38" s="106" t="s">
        <v>377</v>
      </c>
      <c r="E38" s="106" t="s">
        <v>377</v>
      </c>
      <c r="F38" s="106" t="s">
        <v>377</v>
      </c>
      <c r="G38" s="167">
        <v>81.3</v>
      </c>
      <c r="H38" s="129">
        <v>108</v>
      </c>
      <c r="I38" s="106">
        <v>88.4</v>
      </c>
      <c r="J38" s="106">
        <v>75.7</v>
      </c>
      <c r="K38" s="106">
        <v>101</v>
      </c>
      <c r="L38" s="106">
        <v>118</v>
      </c>
      <c r="M38" s="106">
        <v>112</v>
      </c>
      <c r="N38" s="106">
        <v>141</v>
      </c>
      <c r="O38" s="106">
        <v>247</v>
      </c>
      <c r="P38" s="106">
        <v>242</v>
      </c>
      <c r="Q38" s="106">
        <v>159</v>
      </c>
      <c r="R38" s="129">
        <v>174</v>
      </c>
      <c r="S38" s="129">
        <v>243</v>
      </c>
      <c r="T38" s="129">
        <v>278</v>
      </c>
      <c r="U38" s="11">
        <v>250</v>
      </c>
      <c r="V38" s="11">
        <v>235</v>
      </c>
      <c r="W38" s="7">
        <v>184</v>
      </c>
    </row>
    <row r="39" spans="1:23" ht="12.75" customHeight="1">
      <c r="A39" s="97" t="s">
        <v>2330</v>
      </c>
      <c r="C39" s="48"/>
      <c r="D39" s="48"/>
      <c r="E39" s="48"/>
      <c r="F39" s="48"/>
      <c r="G39" s="48"/>
      <c r="H39" s="48"/>
      <c r="I39" s="48"/>
      <c r="J39" s="48"/>
      <c r="K39" s="48"/>
      <c r="L39" s="48"/>
      <c r="M39" s="48"/>
      <c r="N39" s="48"/>
      <c r="O39" s="48"/>
      <c r="P39" s="48"/>
      <c r="Q39" s="48"/>
      <c r="R39" s="48"/>
      <c r="S39" s="48"/>
      <c r="T39" s="48"/>
      <c r="U39" s="239"/>
      <c r="V39" s="48"/>
      <c r="W39" s="48"/>
    </row>
    <row r="40" spans="1:23" ht="15" customHeight="1">
      <c r="A40" s="178" t="s">
        <v>2331</v>
      </c>
      <c r="C40" s="106">
        <v>137</v>
      </c>
      <c r="D40" s="106" t="s">
        <v>377</v>
      </c>
      <c r="E40" s="106" t="s">
        <v>377</v>
      </c>
      <c r="F40" s="106" t="s">
        <v>377</v>
      </c>
      <c r="G40" s="129">
        <v>80.1</v>
      </c>
      <c r="H40" s="106">
        <v>117</v>
      </c>
      <c r="I40" s="14">
        <v>88.7</v>
      </c>
      <c r="J40" s="14">
        <v>75.7</v>
      </c>
      <c r="K40" s="129">
        <v>103</v>
      </c>
      <c r="L40" s="106">
        <v>116</v>
      </c>
      <c r="M40" s="106">
        <v>110</v>
      </c>
      <c r="N40" s="106">
        <v>141</v>
      </c>
      <c r="O40" s="106">
        <v>250</v>
      </c>
      <c r="P40" s="106">
        <v>245</v>
      </c>
      <c r="Q40" s="129">
        <v>164</v>
      </c>
      <c r="R40" s="129">
        <v>175</v>
      </c>
      <c r="S40" s="129">
        <v>242</v>
      </c>
      <c r="T40" s="129">
        <v>281</v>
      </c>
      <c r="U40" s="11">
        <v>252</v>
      </c>
      <c r="V40" s="11">
        <v>245</v>
      </c>
      <c r="W40" s="7">
        <v>186</v>
      </c>
    </row>
    <row r="41" spans="1:23" ht="15" customHeight="1">
      <c r="A41" s="178" t="s">
        <v>2243</v>
      </c>
      <c r="C41" s="106">
        <v>77.2</v>
      </c>
      <c r="D41" s="106" t="s">
        <v>377</v>
      </c>
      <c r="E41" s="106" t="s">
        <v>377</v>
      </c>
      <c r="F41" s="106" t="s">
        <v>377</v>
      </c>
      <c r="G41" s="129">
        <v>71.8</v>
      </c>
      <c r="H41" s="106">
        <v>87.2</v>
      </c>
      <c r="I41" s="14">
        <v>82</v>
      </c>
      <c r="J41" s="14">
        <v>72.6</v>
      </c>
      <c r="K41" s="129">
        <v>98.9</v>
      </c>
      <c r="L41" s="106">
        <v>116</v>
      </c>
      <c r="M41" s="106">
        <v>115</v>
      </c>
      <c r="N41" s="106">
        <v>125</v>
      </c>
      <c r="O41" s="106">
        <v>224</v>
      </c>
      <c r="P41" s="106">
        <v>220</v>
      </c>
      <c r="Q41" s="129">
        <v>126</v>
      </c>
      <c r="R41" s="129">
        <v>128</v>
      </c>
      <c r="S41" s="129">
        <v>238</v>
      </c>
      <c r="T41" s="129">
        <v>262</v>
      </c>
      <c r="U41" s="11">
        <v>238</v>
      </c>
      <c r="V41" s="11">
        <v>196</v>
      </c>
      <c r="W41" s="7">
        <v>178</v>
      </c>
    </row>
    <row r="42" spans="1:23" ht="15" customHeight="1">
      <c r="A42" s="75" t="s">
        <v>1070</v>
      </c>
      <c r="B42" s="375"/>
      <c r="C42" s="106">
        <v>281</v>
      </c>
      <c r="D42" s="14" t="s">
        <v>377</v>
      </c>
      <c r="E42" s="14" t="s">
        <v>377</v>
      </c>
      <c r="F42" s="14" t="s">
        <v>377</v>
      </c>
      <c r="G42" s="129">
        <v>360</v>
      </c>
      <c r="H42" s="106">
        <v>347</v>
      </c>
      <c r="I42" s="106">
        <v>247</v>
      </c>
      <c r="J42" s="106">
        <v>210</v>
      </c>
      <c r="K42" s="106">
        <v>353</v>
      </c>
      <c r="L42" s="106">
        <v>375</v>
      </c>
      <c r="M42" s="106">
        <v>305</v>
      </c>
      <c r="N42" s="106">
        <v>393</v>
      </c>
      <c r="O42" s="106">
        <v>459</v>
      </c>
      <c r="P42" s="106">
        <v>608</v>
      </c>
      <c r="Q42" s="106">
        <v>413</v>
      </c>
      <c r="R42" s="129">
        <v>505</v>
      </c>
      <c r="S42" s="129">
        <v>770</v>
      </c>
      <c r="T42" s="129">
        <v>577</v>
      </c>
      <c r="U42" s="11">
        <v>614</v>
      </c>
      <c r="V42" s="11">
        <v>540</v>
      </c>
      <c r="W42" s="7">
        <v>516</v>
      </c>
    </row>
    <row r="43" spans="1:23" ht="27.75" customHeight="1">
      <c r="A43" s="21" t="s">
        <v>2332</v>
      </c>
      <c r="B43" s="375"/>
      <c r="C43" s="106">
        <v>913</v>
      </c>
      <c r="D43" s="14" t="s">
        <v>377</v>
      </c>
      <c r="E43" s="14" t="s">
        <v>377</v>
      </c>
      <c r="F43" s="14" t="s">
        <v>377</v>
      </c>
      <c r="G43" s="129">
        <v>612</v>
      </c>
      <c r="H43" s="106">
        <v>419</v>
      </c>
      <c r="I43" s="106">
        <v>519</v>
      </c>
      <c r="J43" s="106">
        <v>664</v>
      </c>
      <c r="K43" s="106">
        <v>701</v>
      </c>
      <c r="L43" s="106">
        <v>721</v>
      </c>
      <c r="M43" s="106">
        <v>649</v>
      </c>
      <c r="N43" s="106">
        <v>580</v>
      </c>
      <c r="O43" s="106">
        <v>787</v>
      </c>
      <c r="P43" s="106">
        <v>1407</v>
      </c>
      <c r="Q43" s="106">
        <v>803</v>
      </c>
      <c r="R43" s="129">
        <v>676</v>
      </c>
      <c r="S43" s="129">
        <v>1152</v>
      </c>
      <c r="T43" s="129">
        <v>1132</v>
      </c>
      <c r="U43" s="11">
        <v>1085</v>
      </c>
      <c r="V43" s="11">
        <v>875</v>
      </c>
      <c r="W43" s="7">
        <v>824</v>
      </c>
    </row>
    <row r="44" spans="1:23" ht="14.25" customHeight="1">
      <c r="A44" s="21" t="s">
        <v>2333</v>
      </c>
      <c r="B44" s="375"/>
      <c r="C44" s="106">
        <v>1858</v>
      </c>
      <c r="D44" s="14" t="s">
        <v>377</v>
      </c>
      <c r="E44" s="14" t="s">
        <v>377</v>
      </c>
      <c r="F44" s="14" t="s">
        <v>377</v>
      </c>
      <c r="G44" s="129">
        <v>1788</v>
      </c>
      <c r="H44" s="106">
        <v>1524</v>
      </c>
      <c r="I44" s="106">
        <v>1474</v>
      </c>
      <c r="J44" s="106">
        <v>1595</v>
      </c>
      <c r="K44" s="106">
        <v>1439</v>
      </c>
      <c r="L44" s="106">
        <v>1455</v>
      </c>
      <c r="M44" s="106">
        <v>1332</v>
      </c>
      <c r="N44" s="106">
        <v>1657</v>
      </c>
      <c r="O44" s="106">
        <v>2113</v>
      </c>
      <c r="P44" s="106">
        <v>2341</v>
      </c>
      <c r="Q44" s="106">
        <v>2242</v>
      </c>
      <c r="R44" s="129">
        <v>2521</v>
      </c>
      <c r="S44" s="129">
        <v>3353</v>
      </c>
      <c r="T44" s="129">
        <v>2690</v>
      </c>
      <c r="U44" s="11">
        <v>2654</v>
      </c>
      <c r="V44" s="11">
        <v>2702</v>
      </c>
      <c r="W44" s="7">
        <v>2039</v>
      </c>
    </row>
    <row r="45" spans="1:23" ht="14.25" customHeight="1">
      <c r="A45" s="21" t="s">
        <v>2334</v>
      </c>
      <c r="B45" s="375"/>
      <c r="C45" s="106">
        <v>8043</v>
      </c>
      <c r="D45" s="14" t="s">
        <v>377</v>
      </c>
      <c r="E45" s="14" t="s">
        <v>377</v>
      </c>
      <c r="F45" s="14" t="s">
        <v>377</v>
      </c>
      <c r="G45" s="129">
        <v>3730</v>
      </c>
      <c r="H45" s="106">
        <v>2667</v>
      </c>
      <c r="I45" s="106">
        <v>2454</v>
      </c>
      <c r="J45" s="106">
        <v>2238</v>
      </c>
      <c r="K45" s="106">
        <v>1547</v>
      </c>
      <c r="L45" s="106">
        <v>1517</v>
      </c>
      <c r="M45" s="106">
        <v>1549</v>
      </c>
      <c r="N45" s="106">
        <v>1938</v>
      </c>
      <c r="O45" s="106">
        <v>2241</v>
      </c>
      <c r="P45" s="106">
        <v>2686</v>
      </c>
      <c r="Q45" s="106">
        <v>2795</v>
      </c>
      <c r="R45" s="129">
        <v>2785</v>
      </c>
      <c r="S45" s="129">
        <v>3248</v>
      </c>
      <c r="T45" s="129">
        <v>3527</v>
      </c>
      <c r="U45" s="11">
        <v>3132</v>
      </c>
      <c r="V45" s="11">
        <v>2626</v>
      </c>
      <c r="W45" s="7">
        <v>2267</v>
      </c>
    </row>
    <row r="46" spans="1:23" ht="13.5" customHeight="1">
      <c r="A46" s="21" t="s">
        <v>2335</v>
      </c>
      <c r="B46" s="375"/>
      <c r="C46" s="106">
        <v>534</v>
      </c>
      <c r="D46" s="14" t="s">
        <v>377</v>
      </c>
      <c r="E46" s="14" t="s">
        <v>377</v>
      </c>
      <c r="F46" s="14" t="s">
        <v>377</v>
      </c>
      <c r="G46" s="129">
        <v>333</v>
      </c>
      <c r="H46" s="106">
        <v>276</v>
      </c>
      <c r="I46" s="106">
        <v>296</v>
      </c>
      <c r="J46" s="106">
        <v>233</v>
      </c>
      <c r="K46" s="106">
        <v>273</v>
      </c>
      <c r="L46" s="106">
        <v>274</v>
      </c>
      <c r="M46" s="106">
        <v>260</v>
      </c>
      <c r="N46" s="106">
        <v>445</v>
      </c>
      <c r="O46" s="106">
        <v>409</v>
      </c>
      <c r="P46" s="106">
        <v>472</v>
      </c>
      <c r="Q46" s="106">
        <v>423</v>
      </c>
      <c r="R46" s="129">
        <v>716</v>
      </c>
      <c r="S46" s="129">
        <v>828</v>
      </c>
      <c r="T46" s="129">
        <v>714</v>
      </c>
      <c r="U46" s="11">
        <v>866</v>
      </c>
      <c r="V46" s="11">
        <v>815</v>
      </c>
      <c r="W46" s="7">
        <v>869</v>
      </c>
    </row>
    <row r="47" spans="1:23" ht="15" customHeight="1">
      <c r="A47" s="75" t="s">
        <v>1022</v>
      </c>
      <c r="B47" s="375"/>
      <c r="C47" s="106">
        <v>669</v>
      </c>
      <c r="D47" s="14" t="s">
        <v>377</v>
      </c>
      <c r="E47" s="14" t="s">
        <v>377</v>
      </c>
      <c r="F47" s="14" t="s">
        <v>377</v>
      </c>
      <c r="G47" s="129">
        <v>500</v>
      </c>
      <c r="H47" s="106">
        <v>611</v>
      </c>
      <c r="I47" s="106">
        <v>617</v>
      </c>
      <c r="J47" s="106">
        <v>603</v>
      </c>
      <c r="K47" s="106">
        <v>667</v>
      </c>
      <c r="L47" s="106">
        <v>563</v>
      </c>
      <c r="M47" s="106">
        <v>660</v>
      </c>
      <c r="N47" s="106">
        <v>707</v>
      </c>
      <c r="O47" s="106">
        <v>8509</v>
      </c>
      <c r="P47" s="106">
        <v>1209</v>
      </c>
      <c r="Q47" s="106">
        <v>924</v>
      </c>
      <c r="R47" s="129">
        <v>903</v>
      </c>
      <c r="S47" s="129">
        <v>1207</v>
      </c>
      <c r="T47" s="129">
        <v>1154</v>
      </c>
      <c r="U47" s="11">
        <v>1416</v>
      </c>
      <c r="V47" s="11">
        <v>1342</v>
      </c>
      <c r="W47" s="7">
        <v>1028</v>
      </c>
    </row>
    <row r="48" spans="1:23" ht="12.75" customHeight="1">
      <c r="A48" s="75" t="s">
        <v>2336</v>
      </c>
      <c r="B48" s="375"/>
      <c r="C48" s="106" t="s">
        <v>377</v>
      </c>
      <c r="D48" s="14" t="s">
        <v>377</v>
      </c>
      <c r="E48" s="14" t="s">
        <v>377</v>
      </c>
      <c r="F48" s="14" t="s">
        <v>377</v>
      </c>
      <c r="G48" s="14" t="s">
        <v>377</v>
      </c>
      <c r="H48" s="14" t="s">
        <v>377</v>
      </c>
      <c r="I48" s="106">
        <v>44634</v>
      </c>
      <c r="J48" s="106" t="s">
        <v>377</v>
      </c>
      <c r="K48" s="106" t="s">
        <v>377</v>
      </c>
      <c r="L48" s="106" t="s">
        <v>377</v>
      </c>
      <c r="M48" s="106" t="s">
        <v>377</v>
      </c>
      <c r="N48" s="106">
        <v>70.4</v>
      </c>
      <c r="O48" s="106">
        <v>80.1</v>
      </c>
      <c r="P48" s="106">
        <v>104</v>
      </c>
      <c r="Q48" s="106">
        <v>108</v>
      </c>
      <c r="R48" s="129">
        <v>165</v>
      </c>
      <c r="S48" s="129">
        <v>190</v>
      </c>
      <c r="T48" s="129">
        <v>189</v>
      </c>
      <c r="U48" s="11">
        <v>193</v>
      </c>
      <c r="V48" s="11">
        <v>143</v>
      </c>
      <c r="W48" s="7">
        <v>103</v>
      </c>
    </row>
    <row r="49" spans="1:23" ht="14.25" customHeight="1">
      <c r="A49" s="25" t="s">
        <v>2337</v>
      </c>
      <c r="C49" s="363">
        <v>47.3</v>
      </c>
      <c r="D49" s="106" t="s">
        <v>377</v>
      </c>
      <c r="E49" s="106" t="s">
        <v>377</v>
      </c>
      <c r="F49" s="106" t="s">
        <v>377</v>
      </c>
      <c r="G49" s="385">
        <v>41.1</v>
      </c>
      <c r="H49" s="363">
        <v>39.4</v>
      </c>
      <c r="I49" s="386">
        <v>40.3</v>
      </c>
      <c r="J49" s="385">
        <v>37.6</v>
      </c>
      <c r="K49" s="385">
        <v>41.3</v>
      </c>
      <c r="L49" s="363">
        <v>49.5</v>
      </c>
      <c r="M49" s="363">
        <v>63.4</v>
      </c>
      <c r="N49" s="363">
        <v>72.3</v>
      </c>
      <c r="O49" s="363">
        <v>74.8</v>
      </c>
      <c r="P49" s="363">
        <v>275</v>
      </c>
      <c r="Q49" s="129">
        <v>179</v>
      </c>
      <c r="R49" s="129">
        <v>140</v>
      </c>
      <c r="S49" s="129">
        <v>228</v>
      </c>
      <c r="T49" s="129">
        <v>246</v>
      </c>
      <c r="U49" s="11">
        <v>207</v>
      </c>
      <c r="V49" s="11">
        <v>160</v>
      </c>
      <c r="W49" s="7">
        <v>166</v>
      </c>
    </row>
    <row r="50" spans="1:23" ht="14.25" customHeight="1">
      <c r="A50" s="25" t="s">
        <v>2338</v>
      </c>
      <c r="C50" s="363">
        <v>23.1</v>
      </c>
      <c r="D50" s="106" t="s">
        <v>377</v>
      </c>
      <c r="E50" s="106" t="s">
        <v>377</v>
      </c>
      <c r="F50" s="106" t="s">
        <v>377</v>
      </c>
      <c r="G50" s="385">
        <v>14.8</v>
      </c>
      <c r="H50" s="363">
        <v>15.8</v>
      </c>
      <c r="I50" s="386">
        <v>14.8</v>
      </c>
      <c r="J50" s="385">
        <v>15.1</v>
      </c>
      <c r="K50" s="385">
        <v>16.2</v>
      </c>
      <c r="L50" s="363">
        <v>30.1</v>
      </c>
      <c r="M50" s="363">
        <v>47.7</v>
      </c>
      <c r="N50" s="363">
        <v>39.3</v>
      </c>
      <c r="O50" s="387">
        <v>51</v>
      </c>
      <c r="P50" s="363">
        <v>89.2</v>
      </c>
      <c r="Q50" s="129">
        <v>44.5</v>
      </c>
      <c r="R50" s="129">
        <v>83.4</v>
      </c>
      <c r="S50" s="129">
        <v>118</v>
      </c>
      <c r="T50" s="129">
        <v>97.7</v>
      </c>
      <c r="U50" s="23">
        <v>93</v>
      </c>
      <c r="V50" s="11">
        <v>84.8</v>
      </c>
      <c r="W50" s="7">
        <v>47.7</v>
      </c>
    </row>
    <row r="51" spans="1:23" ht="14.25" customHeight="1">
      <c r="A51" s="25" t="s">
        <v>2076</v>
      </c>
      <c r="C51" s="363">
        <v>34.3</v>
      </c>
      <c r="D51" s="106" t="s">
        <v>377</v>
      </c>
      <c r="E51" s="106" t="s">
        <v>377</v>
      </c>
      <c r="F51" s="106" t="s">
        <v>377</v>
      </c>
      <c r="G51" s="385">
        <v>16.5</v>
      </c>
      <c r="H51" s="363">
        <v>26.3</v>
      </c>
      <c r="I51" s="386">
        <v>29.2</v>
      </c>
      <c r="J51" s="385">
        <v>26.7</v>
      </c>
      <c r="K51" s="385">
        <v>28.5</v>
      </c>
      <c r="L51" s="363">
        <v>38.4</v>
      </c>
      <c r="M51" s="363">
        <v>47.2</v>
      </c>
      <c r="N51" s="363">
        <v>47.5</v>
      </c>
      <c r="O51" s="363">
        <v>54.7</v>
      </c>
      <c r="P51" s="363">
        <v>79.6</v>
      </c>
      <c r="Q51" s="129">
        <v>70.1</v>
      </c>
      <c r="R51" s="129">
        <v>79.4</v>
      </c>
      <c r="S51" s="129">
        <v>103</v>
      </c>
      <c r="T51" s="129">
        <v>100</v>
      </c>
      <c r="U51" s="11">
        <v>85.1</v>
      </c>
      <c r="V51" s="23">
        <v>76</v>
      </c>
      <c r="W51" s="7">
        <v>62.1</v>
      </c>
    </row>
    <row r="52" spans="1:23" ht="14.25" customHeight="1">
      <c r="A52" s="25" t="s">
        <v>2339</v>
      </c>
      <c r="C52" s="363">
        <v>107</v>
      </c>
      <c r="D52" s="106" t="s">
        <v>377</v>
      </c>
      <c r="E52" s="106" t="s">
        <v>377</v>
      </c>
      <c r="F52" s="106" t="s">
        <v>377</v>
      </c>
      <c r="G52" s="385">
        <v>105</v>
      </c>
      <c r="H52" s="363">
        <v>175</v>
      </c>
      <c r="I52" s="386">
        <v>151</v>
      </c>
      <c r="J52" s="385">
        <v>154</v>
      </c>
      <c r="K52" s="385">
        <v>174</v>
      </c>
      <c r="L52" s="363">
        <v>226</v>
      </c>
      <c r="M52" s="363">
        <v>330</v>
      </c>
      <c r="N52" s="363">
        <v>412</v>
      </c>
      <c r="O52" s="363">
        <v>470</v>
      </c>
      <c r="P52" s="363">
        <v>663</v>
      </c>
      <c r="Q52" s="129">
        <v>407</v>
      </c>
      <c r="R52" s="129">
        <v>546</v>
      </c>
      <c r="S52" s="129">
        <v>744</v>
      </c>
      <c r="T52" s="129">
        <v>754</v>
      </c>
      <c r="U52" s="11">
        <v>734</v>
      </c>
      <c r="V52" s="11">
        <v>689</v>
      </c>
      <c r="W52" s="7">
        <v>366</v>
      </c>
    </row>
    <row r="53" spans="1:23" ht="14.25" customHeight="1">
      <c r="A53" s="25" t="s">
        <v>2340</v>
      </c>
      <c r="C53" s="363">
        <v>105</v>
      </c>
      <c r="D53" s="106" t="s">
        <v>377</v>
      </c>
      <c r="E53" s="106" t="s">
        <v>377</v>
      </c>
      <c r="F53" s="106" t="s">
        <v>377</v>
      </c>
      <c r="G53" s="385">
        <v>95.8</v>
      </c>
      <c r="H53" s="363">
        <v>174</v>
      </c>
      <c r="I53" s="386">
        <v>148</v>
      </c>
      <c r="J53" s="385">
        <v>149</v>
      </c>
      <c r="K53" s="385">
        <v>181</v>
      </c>
      <c r="L53" s="363">
        <v>234</v>
      </c>
      <c r="M53" s="363">
        <v>348</v>
      </c>
      <c r="N53" s="363">
        <v>429</v>
      </c>
      <c r="O53" s="363">
        <v>465</v>
      </c>
      <c r="P53" s="363">
        <v>676</v>
      </c>
      <c r="Q53" s="129">
        <v>387</v>
      </c>
      <c r="R53" s="129">
        <v>529</v>
      </c>
      <c r="S53" s="129">
        <v>727</v>
      </c>
      <c r="T53" s="129">
        <v>750</v>
      </c>
      <c r="U53" s="11">
        <v>721</v>
      </c>
      <c r="V53" s="11">
        <v>701</v>
      </c>
      <c r="W53" s="7">
        <v>393</v>
      </c>
    </row>
    <row r="54" spans="1:23" ht="14.25" customHeight="1">
      <c r="A54" s="49" t="s">
        <v>2341</v>
      </c>
      <c r="C54" s="363">
        <v>63.1</v>
      </c>
      <c r="D54" s="106" t="s">
        <v>377</v>
      </c>
      <c r="E54" s="106" t="s">
        <v>377</v>
      </c>
      <c r="F54" s="106" t="s">
        <v>377</v>
      </c>
      <c r="G54" s="385">
        <v>55.3</v>
      </c>
      <c r="H54" s="363">
        <v>85.9</v>
      </c>
      <c r="I54" s="386">
        <v>101</v>
      </c>
      <c r="J54" s="385">
        <v>85.7</v>
      </c>
      <c r="K54" s="385">
        <v>106</v>
      </c>
      <c r="L54" s="363">
        <v>109</v>
      </c>
      <c r="M54" s="363">
        <v>151</v>
      </c>
      <c r="N54" s="363">
        <v>216</v>
      </c>
      <c r="O54" s="363">
        <v>234</v>
      </c>
      <c r="P54" s="363">
        <v>354</v>
      </c>
      <c r="Q54" s="129">
        <v>249</v>
      </c>
      <c r="R54" s="129">
        <v>273</v>
      </c>
      <c r="S54" s="129">
        <v>343</v>
      </c>
      <c r="T54" s="129">
        <v>346</v>
      </c>
      <c r="U54" s="11">
        <v>336</v>
      </c>
      <c r="V54" s="11">
        <v>314</v>
      </c>
      <c r="W54" s="7">
        <v>226</v>
      </c>
    </row>
    <row r="55" spans="1:23" ht="12.75">
      <c r="A55" s="25" t="s">
        <v>1080</v>
      </c>
      <c r="C55" s="363">
        <v>130</v>
      </c>
      <c r="D55" s="106" t="s">
        <v>377</v>
      </c>
      <c r="E55" s="106" t="s">
        <v>377</v>
      </c>
      <c r="F55" s="106" t="s">
        <v>377</v>
      </c>
      <c r="G55" s="385">
        <v>50.8</v>
      </c>
      <c r="H55" s="363">
        <v>97.6</v>
      </c>
      <c r="I55" s="386">
        <v>87.5</v>
      </c>
      <c r="J55" s="385">
        <v>72.7</v>
      </c>
      <c r="K55" s="385">
        <v>123</v>
      </c>
      <c r="L55" s="363">
        <v>161</v>
      </c>
      <c r="M55" s="363">
        <v>190</v>
      </c>
      <c r="N55" s="363">
        <v>196</v>
      </c>
      <c r="O55" s="363">
        <v>224</v>
      </c>
      <c r="P55" s="363">
        <v>453</v>
      </c>
      <c r="Q55" s="129">
        <v>203</v>
      </c>
      <c r="R55" s="129">
        <v>284</v>
      </c>
      <c r="S55" s="129">
        <v>420</v>
      </c>
      <c r="T55" s="129">
        <v>490</v>
      </c>
      <c r="U55" s="11">
        <v>466</v>
      </c>
      <c r="V55" s="11">
        <v>431</v>
      </c>
      <c r="W55" s="7">
        <v>378</v>
      </c>
    </row>
    <row r="56" spans="1:23" ht="12.75">
      <c r="A56" s="25" t="s">
        <v>2342</v>
      </c>
      <c r="C56" s="385"/>
      <c r="D56" s="106"/>
      <c r="E56" s="106"/>
      <c r="F56" s="106"/>
      <c r="G56" s="385"/>
      <c r="H56" s="363"/>
      <c r="I56" s="386"/>
      <c r="J56" s="385"/>
      <c r="K56" s="385"/>
      <c r="L56" s="363"/>
      <c r="M56" s="363"/>
      <c r="N56" s="363"/>
      <c r="O56" s="363"/>
      <c r="P56" s="363"/>
      <c r="Q56" s="129"/>
      <c r="R56" s="129"/>
      <c r="S56" s="129"/>
      <c r="T56" s="48"/>
      <c r="U56" s="11"/>
      <c r="V56" s="11"/>
      <c r="W56" s="48"/>
    </row>
    <row r="57" spans="1:23" ht="12.75">
      <c r="A57" s="63" t="s">
        <v>2343</v>
      </c>
      <c r="C57" s="363">
        <v>119</v>
      </c>
      <c r="D57" s="106" t="s">
        <v>377</v>
      </c>
      <c r="E57" s="106" t="s">
        <v>377</v>
      </c>
      <c r="F57" s="106" t="s">
        <v>377</v>
      </c>
      <c r="G57" s="385">
        <v>37.9</v>
      </c>
      <c r="H57" s="387">
        <v>58</v>
      </c>
      <c r="I57" s="386">
        <v>62.6</v>
      </c>
      <c r="J57" s="388">
        <v>59</v>
      </c>
      <c r="K57" s="385">
        <v>77.1</v>
      </c>
      <c r="L57" s="363">
        <v>106</v>
      </c>
      <c r="M57" s="363">
        <v>139</v>
      </c>
      <c r="N57" s="363">
        <v>145</v>
      </c>
      <c r="O57" s="363">
        <v>196</v>
      </c>
      <c r="P57" s="363">
        <v>353</v>
      </c>
      <c r="Q57" s="129">
        <v>177</v>
      </c>
      <c r="R57" s="129">
        <v>199</v>
      </c>
      <c r="S57" s="129">
        <v>308</v>
      </c>
      <c r="T57" s="129">
        <v>317</v>
      </c>
      <c r="U57" s="11">
        <v>284</v>
      </c>
      <c r="V57" s="11">
        <v>267</v>
      </c>
      <c r="W57" s="7">
        <v>230</v>
      </c>
    </row>
    <row r="58" spans="1:23" ht="12.75">
      <c r="A58" s="63" t="s">
        <v>2344</v>
      </c>
      <c r="C58" s="389"/>
      <c r="D58" s="106"/>
      <c r="E58" s="106"/>
      <c r="F58" s="106"/>
      <c r="G58" s="390"/>
      <c r="H58" s="363">
        <v>153</v>
      </c>
      <c r="I58" s="201" t="s">
        <v>377</v>
      </c>
      <c r="J58" s="201" t="s">
        <v>377</v>
      </c>
      <c r="K58" s="201" t="s">
        <v>377</v>
      </c>
      <c r="L58" s="363">
        <v>262</v>
      </c>
      <c r="M58" s="363">
        <v>367</v>
      </c>
      <c r="N58" s="363">
        <v>316</v>
      </c>
      <c r="O58" s="363">
        <v>516</v>
      </c>
      <c r="P58" s="363">
        <v>934</v>
      </c>
      <c r="Q58" s="129">
        <v>454</v>
      </c>
      <c r="R58" s="129">
        <v>518</v>
      </c>
      <c r="S58" s="129">
        <v>819</v>
      </c>
      <c r="T58" s="129">
        <v>838</v>
      </c>
      <c r="U58" s="11">
        <v>747</v>
      </c>
      <c r="V58" s="11">
        <v>702</v>
      </c>
      <c r="W58" s="7">
        <v>604</v>
      </c>
    </row>
    <row r="59" spans="1:23" ht="12.75">
      <c r="A59" s="49" t="s">
        <v>2345</v>
      </c>
      <c r="C59" s="363"/>
      <c r="D59" s="106"/>
      <c r="E59" s="106"/>
      <c r="F59" s="106"/>
      <c r="G59" s="391"/>
      <c r="H59" s="376"/>
      <c r="I59" s="392"/>
      <c r="J59" s="120"/>
      <c r="K59" s="120"/>
      <c r="L59" s="376"/>
      <c r="M59" s="376"/>
      <c r="N59" s="376"/>
      <c r="O59" s="376"/>
      <c r="P59" s="376"/>
      <c r="Q59" s="48"/>
      <c r="R59" s="41"/>
      <c r="S59" s="129"/>
      <c r="T59" s="48"/>
      <c r="U59" s="11"/>
      <c r="V59" s="11"/>
      <c r="W59" s="7"/>
    </row>
    <row r="60" spans="1:23" ht="12.75">
      <c r="A60" s="63" t="s">
        <v>2343</v>
      </c>
      <c r="C60" s="387">
        <v>72</v>
      </c>
      <c r="D60" s="106" t="s">
        <v>377</v>
      </c>
      <c r="E60" s="106" t="s">
        <v>377</v>
      </c>
      <c r="F60" s="106" t="s">
        <v>377</v>
      </c>
      <c r="G60" s="385">
        <v>86.4</v>
      </c>
      <c r="H60" s="363">
        <v>86.7</v>
      </c>
      <c r="I60" s="386">
        <v>76.9</v>
      </c>
      <c r="J60" s="388">
        <v>75</v>
      </c>
      <c r="K60" s="385">
        <v>76.4</v>
      </c>
      <c r="L60" s="363">
        <v>95.8</v>
      </c>
      <c r="M60" s="363">
        <v>136</v>
      </c>
      <c r="N60" s="363">
        <v>150</v>
      </c>
      <c r="O60" s="363">
        <v>175</v>
      </c>
      <c r="P60" s="363">
        <v>447</v>
      </c>
      <c r="Q60" s="129">
        <v>453</v>
      </c>
      <c r="R60" s="129">
        <v>283</v>
      </c>
      <c r="S60" s="129">
        <v>366</v>
      </c>
      <c r="T60" s="129">
        <v>406</v>
      </c>
      <c r="U60" s="11">
        <v>346</v>
      </c>
      <c r="V60" s="11">
        <v>258</v>
      </c>
      <c r="W60" s="7">
        <v>264</v>
      </c>
    </row>
    <row r="61" spans="1:23" ht="12.75">
      <c r="A61" s="63" t="s">
        <v>2344</v>
      </c>
      <c r="C61" s="389"/>
      <c r="D61" s="151"/>
      <c r="E61" s="151"/>
      <c r="F61" s="151"/>
      <c r="G61" s="385"/>
      <c r="H61" s="363">
        <v>143</v>
      </c>
      <c r="I61" s="201" t="s">
        <v>377</v>
      </c>
      <c r="J61" s="201" t="s">
        <v>377</v>
      </c>
      <c r="K61" s="201" t="s">
        <v>377</v>
      </c>
      <c r="L61" s="363">
        <v>159</v>
      </c>
      <c r="M61" s="363">
        <v>225</v>
      </c>
      <c r="N61" s="363">
        <v>249</v>
      </c>
      <c r="O61" s="363">
        <v>277</v>
      </c>
      <c r="P61" s="363">
        <v>730</v>
      </c>
      <c r="Q61" s="129">
        <v>743</v>
      </c>
      <c r="R61" s="129">
        <v>470</v>
      </c>
      <c r="S61" s="129">
        <v>566</v>
      </c>
      <c r="T61" s="129">
        <v>671</v>
      </c>
      <c r="U61" s="11">
        <v>563</v>
      </c>
      <c r="V61" s="11">
        <v>425</v>
      </c>
      <c r="W61" s="7">
        <v>436</v>
      </c>
    </row>
    <row r="62" spans="1:23" ht="12.75">
      <c r="A62" s="49" t="s">
        <v>2346</v>
      </c>
      <c r="C62" s="363">
        <v>57.7</v>
      </c>
      <c r="D62" s="106" t="s">
        <v>377</v>
      </c>
      <c r="E62" s="106" t="s">
        <v>377</v>
      </c>
      <c r="F62" s="106" t="s">
        <v>377</v>
      </c>
      <c r="G62" s="385">
        <v>43.4</v>
      </c>
      <c r="H62" s="363">
        <v>43.4</v>
      </c>
      <c r="I62" s="385">
        <v>43.9</v>
      </c>
      <c r="J62" s="385">
        <v>44.8</v>
      </c>
      <c r="K62" s="385">
        <v>48.1</v>
      </c>
      <c r="L62" s="363">
        <v>56.3</v>
      </c>
      <c r="M62" s="363">
        <v>59.6</v>
      </c>
      <c r="N62" s="363">
        <v>63.8</v>
      </c>
      <c r="O62" s="363">
        <v>83.9</v>
      </c>
      <c r="P62" s="363">
        <v>95.1</v>
      </c>
      <c r="Q62" s="129">
        <v>84.6</v>
      </c>
      <c r="R62" s="129">
        <v>87.1</v>
      </c>
      <c r="S62" s="129">
        <v>94.3</v>
      </c>
      <c r="T62" s="129">
        <v>86.7</v>
      </c>
      <c r="U62" s="11">
        <v>86.1</v>
      </c>
      <c r="V62" s="23">
        <v>84.9</v>
      </c>
      <c r="W62" s="7">
        <v>69.1</v>
      </c>
    </row>
    <row r="63" spans="1:23" ht="12.75">
      <c r="A63" s="49" t="s">
        <v>2347</v>
      </c>
      <c r="C63" s="363">
        <v>288</v>
      </c>
      <c r="D63" s="106" t="s">
        <v>377</v>
      </c>
      <c r="E63" s="106" t="s">
        <v>377</v>
      </c>
      <c r="F63" s="106" t="s">
        <v>377</v>
      </c>
      <c r="G63" s="385">
        <v>256</v>
      </c>
      <c r="H63" s="363">
        <v>227</v>
      </c>
      <c r="I63" s="385">
        <v>237</v>
      </c>
      <c r="J63" s="385">
        <v>244</v>
      </c>
      <c r="K63" s="385">
        <v>250</v>
      </c>
      <c r="L63" s="363">
        <v>295</v>
      </c>
      <c r="M63" s="363">
        <v>346</v>
      </c>
      <c r="N63" s="363">
        <v>355</v>
      </c>
      <c r="O63" s="363">
        <v>509</v>
      </c>
      <c r="P63" s="363">
        <v>578</v>
      </c>
      <c r="Q63" s="129">
        <v>388</v>
      </c>
      <c r="R63" s="129">
        <v>458</v>
      </c>
      <c r="S63" s="129">
        <v>303</v>
      </c>
      <c r="T63" s="129">
        <v>363</v>
      </c>
      <c r="U63" s="11">
        <v>566</v>
      </c>
      <c r="V63" s="11">
        <v>596</v>
      </c>
      <c r="W63" s="7">
        <v>449</v>
      </c>
    </row>
    <row r="64" spans="1:23" ht="12.75">
      <c r="A64" s="49" t="s">
        <v>2348</v>
      </c>
      <c r="C64" s="363">
        <v>709</v>
      </c>
      <c r="D64" s="106" t="s">
        <v>377</v>
      </c>
      <c r="E64" s="106" t="s">
        <v>377</v>
      </c>
      <c r="F64" s="106" t="s">
        <v>377</v>
      </c>
      <c r="G64" s="385">
        <v>282</v>
      </c>
      <c r="H64" s="363">
        <v>355</v>
      </c>
      <c r="I64" s="386">
        <v>300</v>
      </c>
      <c r="J64" s="385">
        <v>299</v>
      </c>
      <c r="K64" s="385">
        <v>324</v>
      </c>
      <c r="L64" s="363">
        <v>377</v>
      </c>
      <c r="M64" s="363">
        <v>391</v>
      </c>
      <c r="N64" s="363">
        <v>439</v>
      </c>
      <c r="O64" s="363">
        <v>548</v>
      </c>
      <c r="P64" s="363">
        <v>573</v>
      </c>
      <c r="Q64" s="129">
        <v>413</v>
      </c>
      <c r="R64" s="129">
        <v>606</v>
      </c>
      <c r="S64" s="129">
        <v>659</v>
      </c>
      <c r="T64" s="129">
        <v>515</v>
      </c>
      <c r="U64" s="11">
        <v>540</v>
      </c>
      <c r="V64" s="11">
        <v>555</v>
      </c>
      <c r="W64" s="7">
        <v>506</v>
      </c>
    </row>
    <row r="65" spans="1:23" ht="12.75">
      <c r="A65" s="49" t="s">
        <v>2349</v>
      </c>
      <c r="C65" s="363">
        <v>595</v>
      </c>
      <c r="D65" s="106" t="s">
        <v>377</v>
      </c>
      <c r="E65" s="106" t="s">
        <v>377</v>
      </c>
      <c r="F65" s="106" t="s">
        <v>377</v>
      </c>
      <c r="G65" s="385">
        <v>358</v>
      </c>
      <c r="H65" s="363">
        <v>398</v>
      </c>
      <c r="I65" s="386">
        <v>427</v>
      </c>
      <c r="J65" s="385">
        <v>339</v>
      </c>
      <c r="K65" s="385">
        <v>348</v>
      </c>
      <c r="L65" s="363">
        <v>395</v>
      </c>
      <c r="M65" s="363">
        <v>459</v>
      </c>
      <c r="N65" s="363">
        <v>507</v>
      </c>
      <c r="O65" s="363">
        <v>544</v>
      </c>
      <c r="P65" s="363">
        <v>618</v>
      </c>
      <c r="Q65" s="129">
        <v>481</v>
      </c>
      <c r="R65" s="129">
        <v>482</v>
      </c>
      <c r="S65" s="129">
        <v>590</v>
      </c>
      <c r="T65" s="129">
        <v>532</v>
      </c>
      <c r="U65" s="11">
        <v>532</v>
      </c>
      <c r="V65" s="11">
        <v>528</v>
      </c>
      <c r="W65" s="7">
        <v>401</v>
      </c>
    </row>
    <row r="66" spans="1:23" ht="12.75">
      <c r="A66" s="49" t="s">
        <v>2350</v>
      </c>
      <c r="C66" s="363">
        <v>132</v>
      </c>
      <c r="D66" s="106" t="s">
        <v>377</v>
      </c>
      <c r="E66" s="106" t="s">
        <v>377</v>
      </c>
      <c r="F66" s="106" t="s">
        <v>377</v>
      </c>
      <c r="G66" s="385">
        <v>69.8</v>
      </c>
      <c r="H66" s="363">
        <v>83.7</v>
      </c>
      <c r="I66" s="386">
        <v>91.8</v>
      </c>
      <c r="J66" s="385">
        <v>92.5</v>
      </c>
      <c r="K66" s="385">
        <v>132</v>
      </c>
      <c r="L66" s="363">
        <v>254</v>
      </c>
      <c r="M66" s="363">
        <v>264</v>
      </c>
      <c r="N66" s="363">
        <v>246</v>
      </c>
      <c r="O66" s="363">
        <v>317</v>
      </c>
      <c r="P66" s="363">
        <v>489</v>
      </c>
      <c r="Q66" s="129">
        <v>277</v>
      </c>
      <c r="R66" s="129">
        <v>369</v>
      </c>
      <c r="S66" s="129">
        <v>475</v>
      </c>
      <c r="T66" s="129">
        <v>418</v>
      </c>
      <c r="U66" s="11">
        <v>391</v>
      </c>
      <c r="V66" s="11">
        <v>388</v>
      </c>
      <c r="W66" s="7">
        <v>259</v>
      </c>
    </row>
    <row r="67" spans="1:23" ht="12.75">
      <c r="A67" s="49" t="s">
        <v>2351</v>
      </c>
      <c r="C67" s="363">
        <v>1085</v>
      </c>
      <c r="D67" s="106" t="s">
        <v>377</v>
      </c>
      <c r="E67" s="106" t="s">
        <v>377</v>
      </c>
      <c r="F67" s="106" t="s">
        <v>377</v>
      </c>
      <c r="G67" s="385">
        <v>558</v>
      </c>
      <c r="H67" s="363">
        <v>628</v>
      </c>
      <c r="I67" s="386">
        <v>602</v>
      </c>
      <c r="J67" s="385">
        <v>616</v>
      </c>
      <c r="K67" s="385">
        <v>627</v>
      </c>
      <c r="L67" s="363">
        <v>1145</v>
      </c>
      <c r="M67" s="363">
        <v>1579</v>
      </c>
      <c r="N67" s="363">
        <v>1492</v>
      </c>
      <c r="O67" s="363">
        <v>1696</v>
      </c>
      <c r="P67" s="363">
        <v>2499</v>
      </c>
      <c r="Q67" s="129">
        <v>1613</v>
      </c>
      <c r="R67" s="129">
        <v>1646</v>
      </c>
      <c r="S67" s="129">
        <v>2033</v>
      </c>
      <c r="T67" s="129">
        <v>2101</v>
      </c>
      <c r="U67" s="11">
        <v>2081</v>
      </c>
      <c r="V67" s="11">
        <v>2150</v>
      </c>
      <c r="W67" s="7">
        <v>1708</v>
      </c>
    </row>
    <row r="68" spans="1:23" ht="12.75">
      <c r="A68" s="49" t="s">
        <v>2352</v>
      </c>
      <c r="C68" s="363">
        <v>2539</v>
      </c>
      <c r="D68" s="106" t="s">
        <v>377</v>
      </c>
      <c r="E68" s="106" t="s">
        <v>377</v>
      </c>
      <c r="F68" s="106" t="s">
        <v>377</v>
      </c>
      <c r="G68" s="385">
        <v>1429</v>
      </c>
      <c r="H68" s="363">
        <v>1677</v>
      </c>
      <c r="I68" s="386">
        <v>1473</v>
      </c>
      <c r="J68" s="385">
        <v>1371</v>
      </c>
      <c r="K68" s="385">
        <v>1611</v>
      </c>
      <c r="L68" s="363">
        <v>2632</v>
      </c>
      <c r="M68" s="363">
        <v>3447</v>
      </c>
      <c r="N68" s="363">
        <v>6200</v>
      </c>
      <c r="O68" s="363">
        <v>6638</v>
      </c>
      <c r="P68" s="363">
        <v>6047</v>
      </c>
      <c r="Q68" s="129">
        <v>4894</v>
      </c>
      <c r="R68" s="129">
        <v>7216</v>
      </c>
      <c r="S68" s="129">
        <v>8737</v>
      </c>
      <c r="T68" s="129">
        <v>7580</v>
      </c>
      <c r="U68" s="11">
        <v>7324</v>
      </c>
      <c r="V68" s="11">
        <v>6639</v>
      </c>
      <c r="W68" s="7">
        <v>5457</v>
      </c>
    </row>
    <row r="69" spans="1:23" ht="12.75">
      <c r="A69" s="49" t="s">
        <v>2353</v>
      </c>
      <c r="C69" s="363">
        <v>8059</v>
      </c>
      <c r="D69" s="106" t="s">
        <v>377</v>
      </c>
      <c r="E69" s="106" t="s">
        <v>377</v>
      </c>
      <c r="F69" s="106" t="s">
        <v>377</v>
      </c>
      <c r="G69" s="385">
        <v>5291</v>
      </c>
      <c r="H69" s="363">
        <v>8641</v>
      </c>
      <c r="I69" s="386">
        <v>5750</v>
      </c>
      <c r="J69" s="385">
        <v>6117</v>
      </c>
      <c r="K69" s="385">
        <v>9062</v>
      </c>
      <c r="L69" s="363">
        <v>12609</v>
      </c>
      <c r="M69" s="363">
        <v>13563</v>
      </c>
      <c r="N69" s="363">
        <v>22730</v>
      </c>
      <c r="O69" s="363">
        <v>33855</v>
      </c>
      <c r="P69" s="363">
        <v>19546</v>
      </c>
      <c r="Q69" s="129">
        <v>14548</v>
      </c>
      <c r="R69" s="129">
        <v>21790</v>
      </c>
      <c r="S69" s="129">
        <v>22963</v>
      </c>
      <c r="T69" s="129">
        <v>16982</v>
      </c>
      <c r="U69" s="11">
        <v>15236</v>
      </c>
      <c r="V69" s="11">
        <v>16326</v>
      </c>
      <c r="W69" s="7">
        <v>11382</v>
      </c>
    </row>
    <row r="70" spans="1:23" ht="12.75">
      <c r="A70" s="49" t="s">
        <v>2354</v>
      </c>
      <c r="C70" s="363">
        <v>1520</v>
      </c>
      <c r="D70" s="106" t="s">
        <v>377</v>
      </c>
      <c r="E70" s="106" t="s">
        <v>377</v>
      </c>
      <c r="F70" s="106" t="s">
        <v>377</v>
      </c>
      <c r="G70" s="385">
        <v>1154</v>
      </c>
      <c r="H70" s="363">
        <v>1298</v>
      </c>
      <c r="I70" s="386">
        <v>1179</v>
      </c>
      <c r="J70" s="385">
        <v>1039</v>
      </c>
      <c r="K70" s="385">
        <v>1058</v>
      </c>
      <c r="L70" s="363">
        <v>1172</v>
      </c>
      <c r="M70" s="363">
        <v>1316</v>
      </c>
      <c r="N70" s="363">
        <v>1619</v>
      </c>
      <c r="O70" s="363">
        <v>2153</v>
      </c>
      <c r="P70" s="363">
        <v>2164</v>
      </c>
      <c r="Q70" s="129">
        <v>1444</v>
      </c>
      <c r="R70" s="129">
        <v>1817</v>
      </c>
      <c r="S70" s="129">
        <v>2036</v>
      </c>
      <c r="T70" s="129">
        <v>1819</v>
      </c>
      <c r="U70" s="11">
        <v>1817</v>
      </c>
      <c r="V70" s="11">
        <v>1824</v>
      </c>
      <c r="W70" s="7">
        <v>1741</v>
      </c>
    </row>
    <row r="71" spans="1:23" ht="12.75">
      <c r="A71" s="49" t="s">
        <v>2355</v>
      </c>
      <c r="C71" s="363">
        <v>3684</v>
      </c>
      <c r="D71" s="106" t="s">
        <v>377</v>
      </c>
      <c r="E71" s="106" t="s">
        <v>377</v>
      </c>
      <c r="F71" s="106" t="s">
        <v>377</v>
      </c>
      <c r="G71" s="385">
        <v>3264</v>
      </c>
      <c r="H71" s="363">
        <v>3167</v>
      </c>
      <c r="I71" s="386">
        <v>3093</v>
      </c>
      <c r="J71" s="385">
        <v>3077</v>
      </c>
      <c r="K71" s="385">
        <v>3517</v>
      </c>
      <c r="L71" s="363">
        <v>4494</v>
      </c>
      <c r="M71" s="363">
        <v>4819</v>
      </c>
      <c r="N71" s="363">
        <v>5629</v>
      </c>
      <c r="O71" s="363">
        <v>6407</v>
      </c>
      <c r="P71" s="363">
        <v>7134</v>
      </c>
      <c r="Q71" s="129">
        <v>5881</v>
      </c>
      <c r="R71" s="129">
        <v>6482</v>
      </c>
      <c r="S71" s="129">
        <v>7815</v>
      </c>
      <c r="T71" s="129">
        <v>8831</v>
      </c>
      <c r="U71" s="11">
        <v>10814</v>
      </c>
      <c r="V71" s="11">
        <v>11555</v>
      </c>
      <c r="W71" s="7">
        <v>11395</v>
      </c>
    </row>
    <row r="72" spans="1:23" ht="12.75">
      <c r="A72" s="49" t="s">
        <v>2356</v>
      </c>
      <c r="C72" s="363">
        <v>10504</v>
      </c>
      <c r="D72" s="106" t="s">
        <v>377</v>
      </c>
      <c r="E72" s="106" t="s">
        <v>377</v>
      </c>
      <c r="F72" s="106" t="s">
        <v>377</v>
      </c>
      <c r="G72" s="385">
        <v>10387</v>
      </c>
      <c r="H72" s="363">
        <v>11715</v>
      </c>
      <c r="I72" s="386">
        <v>10107</v>
      </c>
      <c r="J72" s="385">
        <v>10836</v>
      </c>
      <c r="K72" s="385">
        <v>7804</v>
      </c>
      <c r="L72" s="363">
        <v>9684</v>
      </c>
      <c r="M72" s="363">
        <v>10225</v>
      </c>
      <c r="N72" s="363">
        <v>12223</v>
      </c>
      <c r="O72" s="363">
        <v>15653</v>
      </c>
      <c r="P72" s="363">
        <v>18207</v>
      </c>
      <c r="Q72" s="129">
        <v>25092</v>
      </c>
      <c r="R72" s="129">
        <v>22430</v>
      </c>
      <c r="S72" s="129">
        <v>23133</v>
      </c>
      <c r="T72" s="129">
        <v>27470</v>
      </c>
      <c r="U72" s="11">
        <v>22542</v>
      </c>
      <c r="V72" s="11">
        <v>22641</v>
      </c>
      <c r="W72" s="7">
        <v>22602</v>
      </c>
    </row>
    <row r="73" spans="1:19" ht="25.5">
      <c r="A73" s="393" t="s">
        <v>2357</v>
      </c>
      <c r="C73" s="129"/>
      <c r="D73" s="151"/>
      <c r="E73" s="151"/>
      <c r="F73" s="151"/>
      <c r="G73" s="385"/>
      <c r="H73" s="115"/>
      <c r="I73" s="120"/>
      <c r="J73" s="120"/>
      <c r="K73" s="391"/>
      <c r="L73" s="391"/>
      <c r="M73" s="391"/>
      <c r="N73" s="391"/>
      <c r="O73" s="391"/>
      <c r="Q73" s="48"/>
      <c r="R73" s="41"/>
      <c r="S73" s="41"/>
    </row>
    <row r="74" spans="1:23" ht="25.5">
      <c r="A74" s="49" t="s">
        <v>2321</v>
      </c>
      <c r="C74" s="363">
        <v>1525</v>
      </c>
      <c r="D74" s="106" t="s">
        <v>377</v>
      </c>
      <c r="E74" s="106" t="s">
        <v>377</v>
      </c>
      <c r="F74" s="106" t="s">
        <v>377</v>
      </c>
      <c r="G74" s="385">
        <v>993</v>
      </c>
      <c r="H74" s="363">
        <v>1145</v>
      </c>
      <c r="I74" s="385">
        <v>1051</v>
      </c>
      <c r="J74" s="385">
        <v>1159</v>
      </c>
      <c r="K74" s="385">
        <v>1232</v>
      </c>
      <c r="L74" s="363">
        <v>1402</v>
      </c>
      <c r="M74" s="363">
        <v>1460</v>
      </c>
      <c r="N74" s="363">
        <v>2335</v>
      </c>
      <c r="O74" s="363">
        <v>2441</v>
      </c>
      <c r="P74" s="363">
        <v>3073</v>
      </c>
      <c r="Q74" s="129">
        <v>3263</v>
      </c>
      <c r="R74" s="129">
        <v>2928</v>
      </c>
      <c r="S74" s="129">
        <v>3696</v>
      </c>
      <c r="T74" s="129">
        <v>3897</v>
      </c>
      <c r="U74" s="11">
        <v>3931</v>
      </c>
      <c r="V74" s="11">
        <v>4223</v>
      </c>
      <c r="W74" s="7">
        <v>3322</v>
      </c>
    </row>
    <row r="75" spans="1:23" ht="12.75">
      <c r="A75" s="25" t="s">
        <v>2322</v>
      </c>
      <c r="C75" s="363">
        <v>844</v>
      </c>
      <c r="D75" s="106" t="s">
        <v>377</v>
      </c>
      <c r="E75" s="106" t="s">
        <v>377</v>
      </c>
      <c r="F75" s="106" t="s">
        <v>377</v>
      </c>
      <c r="G75" s="385">
        <v>668</v>
      </c>
      <c r="H75" s="363">
        <v>542</v>
      </c>
      <c r="I75" s="385">
        <v>550</v>
      </c>
      <c r="J75" s="385">
        <v>597</v>
      </c>
      <c r="K75" s="385">
        <v>596</v>
      </c>
      <c r="L75" s="363">
        <v>614</v>
      </c>
      <c r="M75" s="363">
        <v>651</v>
      </c>
      <c r="N75" s="363">
        <v>729</v>
      </c>
      <c r="O75" s="363">
        <v>824</v>
      </c>
      <c r="P75" s="363">
        <v>1105</v>
      </c>
      <c r="Q75" s="129">
        <v>1148</v>
      </c>
      <c r="R75" s="129">
        <v>1367</v>
      </c>
      <c r="S75" s="129">
        <v>1521</v>
      </c>
      <c r="T75" s="129">
        <v>1597</v>
      </c>
      <c r="U75" s="11">
        <v>1609</v>
      </c>
      <c r="V75" s="11">
        <v>1764</v>
      </c>
      <c r="W75" s="7">
        <v>1430</v>
      </c>
    </row>
    <row r="76" spans="1:23" ht="12.75">
      <c r="A76" s="25" t="s">
        <v>2323</v>
      </c>
      <c r="B76" s="375"/>
      <c r="C76" s="129">
        <v>635</v>
      </c>
      <c r="D76" s="14" t="s">
        <v>377</v>
      </c>
      <c r="E76" s="14" t="s">
        <v>377</v>
      </c>
      <c r="F76" s="14" t="s">
        <v>377</v>
      </c>
      <c r="G76" s="129">
        <v>367</v>
      </c>
      <c r="H76" s="129">
        <v>382</v>
      </c>
      <c r="I76" s="106">
        <v>442</v>
      </c>
      <c r="J76" s="106">
        <v>595</v>
      </c>
      <c r="K76" s="106">
        <v>625</v>
      </c>
      <c r="L76" s="106">
        <v>834</v>
      </c>
      <c r="M76" s="106">
        <v>1039</v>
      </c>
      <c r="N76" s="106">
        <v>1450</v>
      </c>
      <c r="O76" s="106">
        <v>1623</v>
      </c>
      <c r="P76" s="106">
        <v>1884</v>
      </c>
      <c r="Q76" s="106">
        <v>1820</v>
      </c>
      <c r="R76" s="129">
        <v>2136</v>
      </c>
      <c r="S76" s="129">
        <v>2664</v>
      </c>
      <c r="T76" s="129">
        <v>2650</v>
      </c>
      <c r="U76" s="11">
        <v>2998</v>
      </c>
      <c r="V76" s="11">
        <v>2997</v>
      </c>
      <c r="W76" s="7">
        <v>2562</v>
      </c>
    </row>
    <row r="77" spans="1:23" ht="12.75">
      <c r="A77" s="49" t="s">
        <v>2324</v>
      </c>
      <c r="B77" s="375"/>
      <c r="C77" s="129">
        <v>3738</v>
      </c>
      <c r="D77" s="14" t="s">
        <v>377</v>
      </c>
      <c r="E77" s="14" t="s">
        <v>377</v>
      </c>
      <c r="F77" s="14" t="s">
        <v>377</v>
      </c>
      <c r="G77" s="129">
        <v>633</v>
      </c>
      <c r="H77" s="129">
        <v>567</v>
      </c>
      <c r="I77" s="106">
        <v>936</v>
      </c>
      <c r="J77" s="106">
        <v>1273</v>
      </c>
      <c r="K77" s="106">
        <v>1269</v>
      </c>
      <c r="L77" s="106">
        <v>1317</v>
      </c>
      <c r="M77" s="106">
        <v>1709</v>
      </c>
      <c r="N77" s="106">
        <v>2464</v>
      </c>
      <c r="O77" s="106">
        <v>2513</v>
      </c>
      <c r="P77" s="106">
        <v>3006</v>
      </c>
      <c r="Q77" s="106">
        <v>3073</v>
      </c>
      <c r="R77" s="129">
        <v>3303</v>
      </c>
      <c r="S77" s="129">
        <v>4186</v>
      </c>
      <c r="T77" s="129">
        <v>4221</v>
      </c>
      <c r="U77" s="11">
        <v>4590</v>
      </c>
      <c r="V77" s="11">
        <v>5254</v>
      </c>
      <c r="W77" s="7">
        <v>4320</v>
      </c>
    </row>
    <row r="78" spans="1:23" ht="12.75">
      <c r="A78" s="25" t="s">
        <v>2325</v>
      </c>
      <c r="B78" s="375"/>
      <c r="C78" s="14" t="s">
        <v>377</v>
      </c>
      <c r="D78" s="14" t="s">
        <v>377</v>
      </c>
      <c r="E78" s="14" t="s">
        <v>377</v>
      </c>
      <c r="F78" s="14" t="s">
        <v>377</v>
      </c>
      <c r="G78" s="129">
        <v>311</v>
      </c>
      <c r="H78" s="129">
        <v>388</v>
      </c>
      <c r="I78" s="106">
        <v>213</v>
      </c>
      <c r="J78" s="106">
        <v>289</v>
      </c>
      <c r="K78" s="106">
        <v>276</v>
      </c>
      <c r="L78" s="106">
        <v>287</v>
      </c>
      <c r="M78" s="106">
        <v>292</v>
      </c>
      <c r="N78" s="106">
        <v>337</v>
      </c>
      <c r="O78" s="106">
        <v>492</v>
      </c>
      <c r="P78" s="106">
        <v>793</v>
      </c>
      <c r="Q78" s="106">
        <v>528</v>
      </c>
      <c r="R78" s="129">
        <v>759</v>
      </c>
      <c r="S78" s="129">
        <v>848</v>
      </c>
      <c r="T78" s="129">
        <v>826</v>
      </c>
      <c r="U78" s="11">
        <v>1040</v>
      </c>
      <c r="V78" s="11">
        <v>1006</v>
      </c>
      <c r="W78" s="7">
        <v>691</v>
      </c>
    </row>
    <row r="79" spans="1:23" ht="12.75">
      <c r="A79" s="25" t="s">
        <v>2326</v>
      </c>
      <c r="B79" s="48"/>
      <c r="C79" s="106">
        <v>1459</v>
      </c>
      <c r="D79" s="106" t="s">
        <v>377</v>
      </c>
      <c r="E79" s="106" t="s">
        <v>377</v>
      </c>
      <c r="F79" s="106" t="s">
        <v>377</v>
      </c>
      <c r="G79" s="129">
        <v>670</v>
      </c>
      <c r="H79" s="106">
        <v>834</v>
      </c>
      <c r="I79" s="129">
        <v>1169</v>
      </c>
      <c r="J79" s="129">
        <v>819</v>
      </c>
      <c r="K79" s="129">
        <v>1167</v>
      </c>
      <c r="L79" s="106">
        <v>1464</v>
      </c>
      <c r="M79" s="106">
        <v>1693</v>
      </c>
      <c r="N79" s="106">
        <v>1578</v>
      </c>
      <c r="O79" s="106">
        <v>2591</v>
      </c>
      <c r="P79" s="106">
        <v>2480</v>
      </c>
      <c r="Q79" s="129">
        <v>1797</v>
      </c>
      <c r="R79" s="129">
        <v>2739</v>
      </c>
      <c r="S79" s="129">
        <v>2783</v>
      </c>
      <c r="T79" s="129">
        <v>2646</v>
      </c>
      <c r="U79" s="11">
        <v>3583</v>
      </c>
      <c r="V79" s="11">
        <v>3387</v>
      </c>
      <c r="W79" s="7">
        <v>2056</v>
      </c>
    </row>
    <row r="80" spans="1:23" ht="12.75">
      <c r="A80" s="21" t="s">
        <v>2358</v>
      </c>
      <c r="B80" s="375"/>
      <c r="C80" s="106">
        <v>1693</v>
      </c>
      <c r="D80" s="14" t="s">
        <v>377</v>
      </c>
      <c r="E80" s="14" t="s">
        <v>377</v>
      </c>
      <c r="F80" s="14" t="s">
        <v>377</v>
      </c>
      <c r="G80" s="14" t="s">
        <v>377</v>
      </c>
      <c r="H80" s="106">
        <v>896</v>
      </c>
      <c r="I80" s="106" t="s">
        <v>377</v>
      </c>
      <c r="J80" s="106">
        <v>949</v>
      </c>
      <c r="K80" s="106">
        <v>1435</v>
      </c>
      <c r="L80" s="106">
        <v>1750</v>
      </c>
      <c r="M80" s="106">
        <v>1994</v>
      </c>
      <c r="N80" s="106">
        <v>1879</v>
      </c>
      <c r="O80" s="106">
        <v>3685</v>
      </c>
      <c r="P80" s="106">
        <v>2928</v>
      </c>
      <c r="Q80" s="106">
        <v>2202</v>
      </c>
      <c r="R80" s="129">
        <v>3352</v>
      </c>
      <c r="S80" s="129">
        <v>3755</v>
      </c>
      <c r="T80" s="129">
        <v>3279</v>
      </c>
      <c r="U80" s="11">
        <v>4487</v>
      </c>
      <c r="V80" s="11">
        <v>4137</v>
      </c>
      <c r="W80" s="7">
        <v>2369</v>
      </c>
    </row>
    <row r="81" spans="1:23" ht="12.75">
      <c r="A81" s="49" t="s">
        <v>2359</v>
      </c>
      <c r="B81" s="48"/>
      <c r="C81" s="106">
        <v>1873</v>
      </c>
      <c r="D81" s="106" t="s">
        <v>377</v>
      </c>
      <c r="E81" s="106" t="s">
        <v>377</v>
      </c>
      <c r="F81" s="106" t="s">
        <v>377</v>
      </c>
      <c r="G81" s="129">
        <v>1653</v>
      </c>
      <c r="H81" s="106">
        <v>1389</v>
      </c>
      <c r="I81" s="129">
        <v>1172</v>
      </c>
      <c r="J81" s="129">
        <v>1235</v>
      </c>
      <c r="K81" s="129">
        <v>1440</v>
      </c>
      <c r="L81" s="106">
        <v>1633</v>
      </c>
      <c r="M81" s="106">
        <v>1845</v>
      </c>
      <c r="N81" s="106">
        <v>1827</v>
      </c>
      <c r="O81" s="106">
        <v>2523</v>
      </c>
      <c r="P81" s="106">
        <v>3110</v>
      </c>
      <c r="Q81" s="129">
        <v>2706</v>
      </c>
      <c r="R81" s="129">
        <v>3751</v>
      </c>
      <c r="S81" s="129">
        <v>4434</v>
      </c>
      <c r="T81" s="129">
        <v>3920</v>
      </c>
      <c r="U81" s="11">
        <v>4835</v>
      </c>
      <c r="V81" s="11">
        <v>4936</v>
      </c>
      <c r="W81" s="7">
        <v>3245</v>
      </c>
    </row>
    <row r="82" spans="1:23" ht="12.75">
      <c r="A82" s="17" t="s">
        <v>2360</v>
      </c>
      <c r="B82" s="375"/>
      <c r="C82" s="14" t="s">
        <v>377</v>
      </c>
      <c r="D82" s="14" t="s">
        <v>377</v>
      </c>
      <c r="E82" s="14" t="s">
        <v>377</v>
      </c>
      <c r="F82" s="14" t="s">
        <v>377</v>
      </c>
      <c r="G82" s="129">
        <v>1633</v>
      </c>
      <c r="H82" s="129">
        <v>1398</v>
      </c>
      <c r="I82" s="106">
        <v>1179</v>
      </c>
      <c r="J82" s="106">
        <v>1249</v>
      </c>
      <c r="K82" s="106">
        <v>1457</v>
      </c>
      <c r="L82" s="106">
        <v>1672</v>
      </c>
      <c r="M82" s="106">
        <v>1851</v>
      </c>
      <c r="N82" s="106">
        <v>1818</v>
      </c>
      <c r="O82" s="106">
        <v>2503</v>
      </c>
      <c r="P82" s="106">
        <v>3029</v>
      </c>
      <c r="Q82" s="106">
        <v>2655</v>
      </c>
      <c r="R82" s="129">
        <v>3611</v>
      </c>
      <c r="S82" s="129">
        <v>4303</v>
      </c>
      <c r="T82" s="129">
        <v>3828</v>
      </c>
      <c r="U82" s="11">
        <v>4818</v>
      </c>
      <c r="V82" s="11">
        <v>4882</v>
      </c>
      <c r="W82" s="7">
        <v>3185</v>
      </c>
    </row>
    <row r="83" spans="1:23" ht="12.75">
      <c r="A83" s="49" t="s">
        <v>2327</v>
      </c>
      <c r="B83" s="375"/>
      <c r="C83" s="129">
        <v>295</v>
      </c>
      <c r="D83" s="14" t="s">
        <v>377</v>
      </c>
      <c r="E83" s="14" t="s">
        <v>377</v>
      </c>
      <c r="F83" s="14" t="s">
        <v>377</v>
      </c>
      <c r="G83" s="129">
        <v>150</v>
      </c>
      <c r="H83" s="129">
        <v>155</v>
      </c>
      <c r="I83" s="106">
        <v>118</v>
      </c>
      <c r="J83" s="106">
        <v>162</v>
      </c>
      <c r="K83" s="106">
        <v>166</v>
      </c>
      <c r="L83" s="106">
        <v>162</v>
      </c>
      <c r="M83" s="106">
        <v>869</v>
      </c>
      <c r="N83" s="106">
        <v>258</v>
      </c>
      <c r="O83" s="106">
        <v>405</v>
      </c>
      <c r="P83" s="106">
        <v>405</v>
      </c>
      <c r="Q83" s="106">
        <v>385</v>
      </c>
      <c r="R83" s="129">
        <v>410</v>
      </c>
      <c r="S83" s="129">
        <v>491</v>
      </c>
      <c r="T83" s="129">
        <v>493</v>
      </c>
      <c r="U83" s="11">
        <v>521</v>
      </c>
      <c r="V83" s="11">
        <v>555</v>
      </c>
      <c r="W83" s="7">
        <v>464</v>
      </c>
    </row>
    <row r="84" spans="1:23" ht="12.75">
      <c r="A84" s="49" t="s">
        <v>2328</v>
      </c>
      <c r="B84" s="375"/>
      <c r="C84" s="14" t="s">
        <v>377</v>
      </c>
      <c r="D84" s="14" t="s">
        <v>377</v>
      </c>
      <c r="E84" s="14" t="s">
        <v>377</v>
      </c>
      <c r="F84" s="14" t="s">
        <v>377</v>
      </c>
      <c r="G84" s="14" t="s">
        <v>377</v>
      </c>
      <c r="H84" s="14" t="s">
        <v>377</v>
      </c>
      <c r="I84" s="106">
        <v>243</v>
      </c>
      <c r="J84" s="106">
        <v>279</v>
      </c>
      <c r="K84" s="106">
        <v>335</v>
      </c>
      <c r="L84" s="106">
        <v>343</v>
      </c>
      <c r="M84" s="106">
        <v>353</v>
      </c>
      <c r="N84" s="106">
        <v>385</v>
      </c>
      <c r="O84" s="106">
        <v>514</v>
      </c>
      <c r="P84" s="106">
        <v>561</v>
      </c>
      <c r="Q84" s="106">
        <v>680</v>
      </c>
      <c r="R84" s="129">
        <v>938</v>
      </c>
      <c r="S84" s="129">
        <v>900</v>
      </c>
      <c r="T84" s="129">
        <v>1061</v>
      </c>
      <c r="U84" s="11">
        <v>1070</v>
      </c>
      <c r="V84" s="11">
        <v>1044</v>
      </c>
      <c r="W84" s="7">
        <v>848</v>
      </c>
    </row>
    <row r="85" spans="1:23" ht="25.5">
      <c r="A85" s="49" t="s">
        <v>2361</v>
      </c>
      <c r="B85" s="375"/>
      <c r="C85" s="129">
        <v>519</v>
      </c>
      <c r="D85" s="14" t="s">
        <v>377</v>
      </c>
      <c r="E85" s="14" t="s">
        <v>377</v>
      </c>
      <c r="F85" s="14" t="s">
        <v>377</v>
      </c>
      <c r="G85" s="129">
        <v>401</v>
      </c>
      <c r="H85" s="129">
        <v>349</v>
      </c>
      <c r="I85" s="106">
        <v>283</v>
      </c>
      <c r="J85" s="106">
        <v>308</v>
      </c>
      <c r="K85" s="106">
        <v>340</v>
      </c>
      <c r="L85" s="106">
        <v>419</v>
      </c>
      <c r="M85" s="106">
        <v>522</v>
      </c>
      <c r="N85" s="106">
        <v>537</v>
      </c>
      <c r="O85" s="106">
        <v>597</v>
      </c>
      <c r="P85" s="106">
        <v>666</v>
      </c>
      <c r="Q85" s="106">
        <v>643</v>
      </c>
      <c r="R85" s="129">
        <v>659</v>
      </c>
      <c r="S85" s="129">
        <v>726</v>
      </c>
      <c r="T85" s="129">
        <v>734</v>
      </c>
      <c r="U85" s="11">
        <v>744</v>
      </c>
      <c r="V85" s="11">
        <v>751</v>
      </c>
      <c r="W85" s="7">
        <v>742</v>
      </c>
    </row>
    <row r="86" spans="1:23" ht="12.75">
      <c r="A86" s="21" t="s">
        <v>2362</v>
      </c>
      <c r="B86" s="375"/>
      <c r="C86" s="106">
        <v>524</v>
      </c>
      <c r="D86" s="106" t="s">
        <v>377</v>
      </c>
      <c r="E86" s="106" t="s">
        <v>377</v>
      </c>
      <c r="F86" s="106" t="s">
        <v>377</v>
      </c>
      <c r="G86" s="129">
        <v>293</v>
      </c>
      <c r="H86" s="106">
        <v>285</v>
      </c>
      <c r="I86" s="129">
        <v>292</v>
      </c>
      <c r="J86" s="129">
        <v>331</v>
      </c>
      <c r="K86" s="129">
        <v>351</v>
      </c>
      <c r="L86" s="106">
        <v>403</v>
      </c>
      <c r="M86" s="106">
        <v>508</v>
      </c>
      <c r="N86" s="106">
        <v>588</v>
      </c>
      <c r="O86" s="106">
        <v>669</v>
      </c>
      <c r="P86" s="106">
        <v>738</v>
      </c>
      <c r="Q86" s="129">
        <v>795</v>
      </c>
      <c r="R86" s="129">
        <v>859</v>
      </c>
      <c r="S86" s="129">
        <v>946</v>
      </c>
      <c r="T86" s="129">
        <v>957</v>
      </c>
      <c r="U86" s="11">
        <v>984</v>
      </c>
      <c r="V86" s="11">
        <v>899</v>
      </c>
      <c r="W86" s="7">
        <v>775</v>
      </c>
    </row>
    <row r="87" spans="1:23" ht="12.75">
      <c r="A87" s="21" t="s">
        <v>2363</v>
      </c>
      <c r="B87" s="375"/>
      <c r="C87" s="106">
        <v>604</v>
      </c>
      <c r="D87" s="14" t="s">
        <v>377</v>
      </c>
      <c r="E87" s="14" t="s">
        <v>377</v>
      </c>
      <c r="F87" s="14" t="s">
        <v>377</v>
      </c>
      <c r="G87" s="129">
        <v>313</v>
      </c>
      <c r="H87" s="106">
        <v>399</v>
      </c>
      <c r="I87" s="106">
        <v>296</v>
      </c>
      <c r="J87" s="106">
        <v>313</v>
      </c>
      <c r="K87" s="106">
        <v>325</v>
      </c>
      <c r="L87" s="106">
        <v>337</v>
      </c>
      <c r="M87" s="106">
        <v>406</v>
      </c>
      <c r="N87" s="106">
        <v>427</v>
      </c>
      <c r="O87" s="106">
        <v>487</v>
      </c>
      <c r="P87" s="106">
        <v>490</v>
      </c>
      <c r="Q87" s="106">
        <v>645</v>
      </c>
      <c r="R87" s="129">
        <v>554</v>
      </c>
      <c r="S87" s="129">
        <v>658</v>
      </c>
      <c r="T87" s="129">
        <v>623</v>
      </c>
      <c r="U87" s="11">
        <v>584</v>
      </c>
      <c r="V87" s="11">
        <v>591</v>
      </c>
      <c r="W87" s="7">
        <v>434</v>
      </c>
    </row>
    <row r="88" spans="1:23" ht="12.75">
      <c r="A88" s="49" t="s">
        <v>2364</v>
      </c>
      <c r="B88" s="48"/>
      <c r="C88" s="106">
        <v>3296</v>
      </c>
      <c r="D88" s="106" t="s">
        <v>377</v>
      </c>
      <c r="E88" s="106" t="s">
        <v>377</v>
      </c>
      <c r="F88" s="106" t="s">
        <v>377</v>
      </c>
      <c r="G88" s="129">
        <v>1594</v>
      </c>
      <c r="H88" s="106">
        <v>1551</v>
      </c>
      <c r="I88" s="129">
        <v>1485</v>
      </c>
      <c r="J88" s="129">
        <v>1342</v>
      </c>
      <c r="K88" s="129">
        <v>1294</v>
      </c>
      <c r="L88" s="106">
        <v>1552</v>
      </c>
      <c r="M88" s="106">
        <v>1789</v>
      </c>
      <c r="N88" s="106">
        <v>2169</v>
      </c>
      <c r="O88" s="106">
        <v>2646</v>
      </c>
      <c r="P88" s="106">
        <v>3231</v>
      </c>
      <c r="Q88" s="129">
        <v>2762</v>
      </c>
      <c r="R88" s="129">
        <v>3254</v>
      </c>
      <c r="S88" s="129">
        <v>4602</v>
      </c>
      <c r="T88" s="129">
        <v>4100</v>
      </c>
      <c r="U88" s="11">
        <v>3598</v>
      </c>
      <c r="V88" s="11">
        <v>3699</v>
      </c>
      <c r="W88" s="7">
        <v>3263</v>
      </c>
    </row>
    <row r="89" spans="1:23" ht="12.75">
      <c r="A89" s="49" t="s">
        <v>2329</v>
      </c>
      <c r="B89" s="375"/>
      <c r="C89" s="106">
        <v>149</v>
      </c>
      <c r="D89" s="14" t="s">
        <v>377</v>
      </c>
      <c r="E89" s="14" t="s">
        <v>377</v>
      </c>
      <c r="F89" s="14" t="s">
        <v>377</v>
      </c>
      <c r="G89" s="129">
        <v>92.4</v>
      </c>
      <c r="H89" s="106">
        <v>118</v>
      </c>
      <c r="I89" s="106">
        <v>123</v>
      </c>
      <c r="J89" s="106">
        <v>122</v>
      </c>
      <c r="K89" s="106">
        <v>127</v>
      </c>
      <c r="L89" s="106">
        <v>158</v>
      </c>
      <c r="M89" s="106">
        <v>170</v>
      </c>
      <c r="N89" s="106">
        <v>162</v>
      </c>
      <c r="O89" s="106">
        <v>280</v>
      </c>
      <c r="P89" s="106">
        <v>489</v>
      </c>
      <c r="Q89" s="106">
        <v>529</v>
      </c>
      <c r="R89" s="129">
        <v>522</v>
      </c>
      <c r="S89" s="129">
        <v>523</v>
      </c>
      <c r="T89" s="129">
        <v>438</v>
      </c>
      <c r="U89" s="11">
        <v>417</v>
      </c>
      <c r="V89" s="11">
        <v>563</v>
      </c>
      <c r="W89" s="7">
        <v>439</v>
      </c>
    </row>
    <row r="90" spans="1:23" ht="12.75">
      <c r="A90" s="49" t="s">
        <v>2312</v>
      </c>
      <c r="B90" s="375"/>
      <c r="C90" s="106"/>
      <c r="D90" s="129"/>
      <c r="E90" s="129"/>
      <c r="F90" s="129"/>
      <c r="G90" s="129"/>
      <c r="H90" s="106"/>
      <c r="I90" s="129"/>
      <c r="J90" s="129"/>
      <c r="K90" s="129"/>
      <c r="L90" s="106"/>
      <c r="M90" s="106"/>
      <c r="N90" s="106"/>
      <c r="O90" s="106"/>
      <c r="P90" s="106"/>
      <c r="Q90" s="129"/>
      <c r="R90" s="129"/>
      <c r="S90" s="129"/>
      <c r="T90" s="129"/>
      <c r="U90" s="11"/>
      <c r="V90" s="11"/>
      <c r="W90" s="158"/>
    </row>
    <row r="91" spans="1:23" ht="12.75">
      <c r="A91" s="178" t="s">
        <v>2331</v>
      </c>
      <c r="B91" s="48"/>
      <c r="C91" s="106">
        <v>130</v>
      </c>
      <c r="D91" s="106" t="s">
        <v>377</v>
      </c>
      <c r="E91" s="106" t="s">
        <v>377</v>
      </c>
      <c r="F91" s="106" t="s">
        <v>377</v>
      </c>
      <c r="G91" s="129">
        <v>70.5</v>
      </c>
      <c r="H91" s="106">
        <v>106</v>
      </c>
      <c r="I91" s="129">
        <v>112</v>
      </c>
      <c r="J91" s="129">
        <v>91.3</v>
      </c>
      <c r="K91" s="129">
        <v>108</v>
      </c>
      <c r="L91" s="106">
        <v>154</v>
      </c>
      <c r="M91" s="106">
        <v>117</v>
      </c>
      <c r="N91" s="106">
        <v>112</v>
      </c>
      <c r="O91" s="106">
        <v>158</v>
      </c>
      <c r="P91" s="106">
        <v>346</v>
      </c>
      <c r="Q91" s="129">
        <v>230</v>
      </c>
      <c r="R91" s="129">
        <v>160</v>
      </c>
      <c r="S91" s="129">
        <v>338</v>
      </c>
      <c r="T91" s="129">
        <v>230</v>
      </c>
      <c r="U91" s="11">
        <v>257</v>
      </c>
      <c r="V91" s="11">
        <v>244</v>
      </c>
      <c r="W91" s="7">
        <v>183</v>
      </c>
    </row>
    <row r="92" spans="1:23" ht="12.75">
      <c r="A92" s="178" t="s">
        <v>2243</v>
      </c>
      <c r="B92" s="375"/>
      <c r="C92" s="130">
        <v>59</v>
      </c>
      <c r="D92" s="14" t="s">
        <v>377</v>
      </c>
      <c r="E92" s="14" t="s">
        <v>377</v>
      </c>
      <c r="F92" s="14" t="s">
        <v>377</v>
      </c>
      <c r="G92" s="129">
        <v>61.7</v>
      </c>
      <c r="H92" s="106">
        <v>77.5</v>
      </c>
      <c r="I92" s="106">
        <v>120</v>
      </c>
      <c r="J92" s="106">
        <v>140</v>
      </c>
      <c r="K92" s="106">
        <v>144</v>
      </c>
      <c r="L92" s="106">
        <v>153</v>
      </c>
      <c r="M92" s="106">
        <v>170</v>
      </c>
      <c r="N92" s="106">
        <v>147</v>
      </c>
      <c r="O92" s="106">
        <v>255</v>
      </c>
      <c r="P92" s="106">
        <v>388</v>
      </c>
      <c r="Q92" s="106">
        <v>133</v>
      </c>
      <c r="R92" s="129">
        <v>309</v>
      </c>
      <c r="S92" s="129">
        <v>370</v>
      </c>
      <c r="T92" s="129">
        <v>365</v>
      </c>
      <c r="U92" s="11">
        <v>323</v>
      </c>
      <c r="V92" s="11">
        <v>239</v>
      </c>
      <c r="W92" s="7">
        <v>128</v>
      </c>
    </row>
    <row r="93" spans="1:23" ht="12.75">
      <c r="A93" s="63" t="s">
        <v>2365</v>
      </c>
      <c r="C93" s="106">
        <v>392</v>
      </c>
      <c r="D93" s="106" t="s">
        <v>377</v>
      </c>
      <c r="E93" s="106" t="s">
        <v>377</v>
      </c>
      <c r="F93" s="106" t="s">
        <v>377</v>
      </c>
      <c r="G93" s="129">
        <v>144</v>
      </c>
      <c r="H93" s="106">
        <v>178</v>
      </c>
      <c r="I93" s="129">
        <v>130</v>
      </c>
      <c r="J93" s="129">
        <v>105</v>
      </c>
      <c r="K93" s="129">
        <v>144</v>
      </c>
      <c r="L93" s="106">
        <v>167</v>
      </c>
      <c r="M93" s="106">
        <v>183</v>
      </c>
      <c r="N93" s="106">
        <v>229</v>
      </c>
      <c r="O93" s="106">
        <v>690</v>
      </c>
      <c r="P93" s="106">
        <v>505</v>
      </c>
      <c r="Q93" s="129">
        <v>1590</v>
      </c>
      <c r="R93" s="129">
        <v>1696</v>
      </c>
      <c r="S93" s="129">
        <v>950</v>
      </c>
      <c r="T93" s="129">
        <v>2441</v>
      </c>
      <c r="U93" s="11">
        <v>2918</v>
      </c>
      <c r="V93" s="11">
        <v>4199</v>
      </c>
      <c r="W93" s="7">
        <v>3338</v>
      </c>
    </row>
    <row r="94" spans="1:23" ht="12.75">
      <c r="A94" s="21" t="s">
        <v>1070</v>
      </c>
      <c r="B94" s="375"/>
      <c r="C94" s="106">
        <v>362</v>
      </c>
      <c r="D94" s="14" t="s">
        <v>377</v>
      </c>
      <c r="E94" s="14" t="s">
        <v>377</v>
      </c>
      <c r="F94" s="14" t="s">
        <v>377</v>
      </c>
      <c r="G94" s="129">
        <v>312</v>
      </c>
      <c r="H94" s="106">
        <v>207</v>
      </c>
      <c r="I94" s="106">
        <v>273</v>
      </c>
      <c r="J94" s="106">
        <v>182</v>
      </c>
      <c r="K94" s="106">
        <v>212</v>
      </c>
      <c r="L94" s="106">
        <v>263</v>
      </c>
      <c r="M94" s="106">
        <v>253</v>
      </c>
      <c r="N94" s="106">
        <v>269</v>
      </c>
      <c r="O94" s="106">
        <v>353</v>
      </c>
      <c r="P94" s="106">
        <v>467</v>
      </c>
      <c r="Q94" s="106">
        <v>311</v>
      </c>
      <c r="R94" s="129">
        <v>359</v>
      </c>
      <c r="S94" s="129">
        <v>504</v>
      </c>
      <c r="T94" s="129">
        <v>424</v>
      </c>
      <c r="U94" s="11">
        <v>425</v>
      </c>
      <c r="V94" s="11">
        <v>437</v>
      </c>
      <c r="W94" s="7">
        <v>458</v>
      </c>
    </row>
    <row r="95" spans="1:23" ht="12.75">
      <c r="A95" s="21" t="s">
        <v>2366</v>
      </c>
      <c r="B95" s="375"/>
      <c r="C95" s="106">
        <v>801</v>
      </c>
      <c r="D95" s="14" t="s">
        <v>377</v>
      </c>
      <c r="E95" s="14" t="s">
        <v>377</v>
      </c>
      <c r="F95" s="14" t="s">
        <v>377</v>
      </c>
      <c r="G95" s="14" t="s">
        <v>377</v>
      </c>
      <c r="H95" s="106">
        <v>343</v>
      </c>
      <c r="I95" s="106">
        <v>337</v>
      </c>
      <c r="J95" s="106">
        <v>405</v>
      </c>
      <c r="K95" s="106">
        <v>464</v>
      </c>
      <c r="L95" s="106">
        <v>482</v>
      </c>
      <c r="M95" s="106">
        <v>500</v>
      </c>
      <c r="N95" s="106">
        <v>535</v>
      </c>
      <c r="O95" s="106">
        <v>791</v>
      </c>
      <c r="P95" s="106">
        <v>1148</v>
      </c>
      <c r="Q95" s="106">
        <v>917</v>
      </c>
      <c r="R95" s="129">
        <v>1016</v>
      </c>
      <c r="S95" s="129">
        <v>1278</v>
      </c>
      <c r="T95" s="129">
        <v>1147</v>
      </c>
      <c r="U95" s="11">
        <v>929</v>
      </c>
      <c r="V95" s="11">
        <v>909</v>
      </c>
      <c r="W95" s="7">
        <v>722</v>
      </c>
    </row>
    <row r="96" spans="1:23" ht="25.5">
      <c r="A96" s="21" t="s">
        <v>2332</v>
      </c>
      <c r="B96" s="375"/>
      <c r="C96" s="106">
        <v>898</v>
      </c>
      <c r="D96" s="106" t="s">
        <v>377</v>
      </c>
      <c r="E96" s="106" t="s">
        <v>377</v>
      </c>
      <c r="F96" s="106" t="s">
        <v>377</v>
      </c>
      <c r="G96" s="129">
        <v>567</v>
      </c>
      <c r="H96" s="106">
        <v>591</v>
      </c>
      <c r="I96" s="129">
        <v>495</v>
      </c>
      <c r="J96" s="129">
        <v>666</v>
      </c>
      <c r="K96" s="129">
        <v>722</v>
      </c>
      <c r="L96" s="106">
        <v>780</v>
      </c>
      <c r="M96" s="106">
        <v>878</v>
      </c>
      <c r="N96" s="106">
        <v>916</v>
      </c>
      <c r="O96" s="106">
        <v>1009</v>
      </c>
      <c r="P96" s="106">
        <v>1584</v>
      </c>
      <c r="Q96" s="129">
        <v>819</v>
      </c>
      <c r="R96" s="129">
        <v>1042</v>
      </c>
      <c r="S96" s="129">
        <v>1343</v>
      </c>
      <c r="T96" s="129">
        <v>1297</v>
      </c>
      <c r="U96" s="11">
        <v>1304</v>
      </c>
      <c r="V96" s="11">
        <v>1256</v>
      </c>
      <c r="W96" s="7">
        <v>1135</v>
      </c>
    </row>
    <row r="97" spans="1:23" ht="25.5">
      <c r="A97" s="21" t="s">
        <v>2367</v>
      </c>
      <c r="B97" s="375"/>
      <c r="C97" s="106" t="s">
        <v>377</v>
      </c>
      <c r="D97" s="14" t="s">
        <v>377</v>
      </c>
      <c r="E97" s="14" t="s">
        <v>377</v>
      </c>
      <c r="F97" s="14" t="s">
        <v>377</v>
      </c>
      <c r="G97" s="129">
        <v>750</v>
      </c>
      <c r="H97" s="106">
        <v>551</v>
      </c>
      <c r="I97" s="106">
        <v>417</v>
      </c>
      <c r="J97" s="106">
        <v>450</v>
      </c>
      <c r="K97" s="106">
        <v>4850</v>
      </c>
      <c r="L97" s="106">
        <v>522</v>
      </c>
      <c r="M97" s="106">
        <v>590</v>
      </c>
      <c r="N97" s="106">
        <v>570</v>
      </c>
      <c r="O97" s="106">
        <v>635</v>
      </c>
      <c r="P97" s="106">
        <v>1120</v>
      </c>
      <c r="Q97" s="106">
        <v>1023</v>
      </c>
      <c r="R97" s="129">
        <v>1191</v>
      </c>
      <c r="S97" s="129">
        <v>1711</v>
      </c>
      <c r="T97" s="129">
        <v>1388</v>
      </c>
      <c r="U97" s="11">
        <v>1055</v>
      </c>
      <c r="V97" s="11">
        <v>1359</v>
      </c>
      <c r="W97" s="7">
        <v>1231</v>
      </c>
    </row>
    <row r="98" spans="1:23" ht="12.75">
      <c r="A98" s="21" t="s">
        <v>2333</v>
      </c>
      <c r="B98" s="375"/>
      <c r="C98" s="106">
        <v>1547</v>
      </c>
      <c r="D98" s="14" t="s">
        <v>377</v>
      </c>
      <c r="E98" s="14" t="s">
        <v>377</v>
      </c>
      <c r="F98" s="14" t="s">
        <v>377</v>
      </c>
      <c r="G98" s="129">
        <v>1398</v>
      </c>
      <c r="H98" s="106">
        <v>1342</v>
      </c>
      <c r="I98" s="106">
        <v>1510</v>
      </c>
      <c r="J98" s="106">
        <v>1630</v>
      </c>
      <c r="K98" s="106">
        <v>1607</v>
      </c>
      <c r="L98" s="106">
        <v>1664</v>
      </c>
      <c r="M98" s="106">
        <v>1724</v>
      </c>
      <c r="N98" s="106">
        <v>2614</v>
      </c>
      <c r="O98" s="106">
        <v>3141</v>
      </c>
      <c r="P98" s="106">
        <v>4018</v>
      </c>
      <c r="Q98" s="106">
        <v>4204</v>
      </c>
      <c r="R98" s="129">
        <v>4248</v>
      </c>
      <c r="S98" s="129">
        <v>4694</v>
      </c>
      <c r="T98" s="129">
        <v>4674</v>
      </c>
      <c r="U98" s="11">
        <v>4763</v>
      </c>
      <c r="V98" s="11">
        <v>2723</v>
      </c>
      <c r="W98" s="7">
        <v>3738</v>
      </c>
    </row>
    <row r="99" spans="1:23" ht="14.25" customHeight="1">
      <c r="A99" s="75" t="s">
        <v>2334</v>
      </c>
      <c r="B99" s="375"/>
      <c r="C99" s="106">
        <v>988</v>
      </c>
      <c r="D99" s="14" t="s">
        <v>377</v>
      </c>
      <c r="E99" s="14" t="s">
        <v>377</v>
      </c>
      <c r="F99" s="14" t="s">
        <v>377</v>
      </c>
      <c r="G99" s="129">
        <v>362</v>
      </c>
      <c r="H99" s="106">
        <v>295</v>
      </c>
      <c r="I99" s="106">
        <v>557</v>
      </c>
      <c r="J99" s="106">
        <v>812</v>
      </c>
      <c r="K99" s="106">
        <v>816</v>
      </c>
      <c r="L99" s="106">
        <v>1220</v>
      </c>
      <c r="M99" s="106">
        <v>1378</v>
      </c>
      <c r="N99" s="106">
        <v>1805</v>
      </c>
      <c r="O99" s="106">
        <v>1975</v>
      </c>
      <c r="P99" s="106">
        <v>2377</v>
      </c>
      <c r="Q99" s="106">
        <v>2231</v>
      </c>
      <c r="R99" s="129">
        <v>2137</v>
      </c>
      <c r="S99" s="129">
        <v>2444</v>
      </c>
      <c r="T99" s="129">
        <v>2177</v>
      </c>
      <c r="U99" s="11">
        <v>2264</v>
      </c>
      <c r="V99" s="11">
        <v>2392</v>
      </c>
      <c r="W99" s="7">
        <v>2359</v>
      </c>
    </row>
    <row r="100" spans="1:23" ht="12.75">
      <c r="A100" s="49" t="s">
        <v>2368</v>
      </c>
      <c r="C100" s="363">
        <v>385</v>
      </c>
      <c r="D100" s="106" t="s">
        <v>377</v>
      </c>
      <c r="E100" s="106" t="s">
        <v>377</v>
      </c>
      <c r="F100" s="106" t="s">
        <v>377</v>
      </c>
      <c r="G100" s="385">
        <v>196</v>
      </c>
      <c r="H100" s="106">
        <v>152</v>
      </c>
      <c r="I100" s="129">
        <v>223</v>
      </c>
      <c r="J100" s="385">
        <v>192</v>
      </c>
      <c r="K100" s="385">
        <v>208</v>
      </c>
      <c r="L100" s="363">
        <v>209</v>
      </c>
      <c r="M100" s="363">
        <v>257</v>
      </c>
      <c r="N100" s="363">
        <v>405</v>
      </c>
      <c r="O100" s="363">
        <v>325</v>
      </c>
      <c r="P100" s="363">
        <v>389</v>
      </c>
      <c r="Q100" s="129">
        <v>403</v>
      </c>
      <c r="R100" s="129">
        <v>555</v>
      </c>
      <c r="S100" s="129">
        <v>734</v>
      </c>
      <c r="T100" s="129">
        <v>574</v>
      </c>
      <c r="U100" s="11">
        <v>484</v>
      </c>
      <c r="V100" s="11">
        <v>420</v>
      </c>
      <c r="W100" s="7">
        <v>378</v>
      </c>
    </row>
    <row r="101" spans="1:23" ht="12.75">
      <c r="A101" s="21" t="s">
        <v>2335</v>
      </c>
      <c r="C101" s="363">
        <v>456</v>
      </c>
      <c r="D101" s="106" t="s">
        <v>377</v>
      </c>
      <c r="E101" s="106" t="s">
        <v>377</v>
      </c>
      <c r="F101" s="106" t="s">
        <v>377</v>
      </c>
      <c r="G101" s="385">
        <v>303</v>
      </c>
      <c r="H101" s="106">
        <v>297</v>
      </c>
      <c r="I101" s="129">
        <v>328</v>
      </c>
      <c r="J101" s="385">
        <v>329</v>
      </c>
      <c r="K101" s="385">
        <v>392</v>
      </c>
      <c r="L101" s="363">
        <v>409</v>
      </c>
      <c r="M101" s="363">
        <v>428</v>
      </c>
      <c r="N101" s="363">
        <v>495</v>
      </c>
      <c r="O101" s="363">
        <v>478</v>
      </c>
      <c r="P101" s="363">
        <v>530</v>
      </c>
      <c r="Q101" s="129">
        <v>569</v>
      </c>
      <c r="R101" s="129">
        <v>745</v>
      </c>
      <c r="S101" s="129">
        <v>834</v>
      </c>
      <c r="T101" s="129">
        <v>682</v>
      </c>
      <c r="U101" s="11">
        <v>598</v>
      </c>
      <c r="V101" s="11">
        <v>628</v>
      </c>
      <c r="W101" s="7">
        <v>364</v>
      </c>
    </row>
    <row r="102" spans="1:23" ht="12.75">
      <c r="A102" s="75" t="s">
        <v>1022</v>
      </c>
      <c r="B102" s="375"/>
      <c r="C102" s="106">
        <v>507</v>
      </c>
      <c r="D102" s="14" t="s">
        <v>377</v>
      </c>
      <c r="E102" s="14" t="s">
        <v>377</v>
      </c>
      <c r="F102" s="14" t="s">
        <v>377</v>
      </c>
      <c r="G102" s="129">
        <v>405</v>
      </c>
      <c r="H102" s="106">
        <v>506</v>
      </c>
      <c r="I102" s="106">
        <v>564</v>
      </c>
      <c r="J102" s="106">
        <v>466</v>
      </c>
      <c r="K102" s="106">
        <v>291</v>
      </c>
      <c r="L102" s="106">
        <v>426</v>
      </c>
      <c r="M102" s="106">
        <v>466</v>
      </c>
      <c r="N102" s="106">
        <v>510</v>
      </c>
      <c r="O102" s="106">
        <v>890</v>
      </c>
      <c r="P102" s="106">
        <v>1331</v>
      </c>
      <c r="Q102" s="106">
        <v>1315</v>
      </c>
      <c r="R102" s="129">
        <v>1314</v>
      </c>
      <c r="S102" s="129">
        <v>1422</v>
      </c>
      <c r="T102" s="129">
        <v>1415</v>
      </c>
      <c r="U102" s="11">
        <v>1421</v>
      </c>
      <c r="V102" s="11">
        <v>1377</v>
      </c>
      <c r="W102" s="7">
        <v>1215</v>
      </c>
    </row>
    <row r="103" spans="1:23" ht="12.75">
      <c r="A103" s="75" t="s">
        <v>2336</v>
      </c>
      <c r="B103" s="375"/>
      <c r="C103" s="106" t="s">
        <v>377</v>
      </c>
      <c r="D103" s="14" t="s">
        <v>377</v>
      </c>
      <c r="E103" s="14" t="s">
        <v>377</v>
      </c>
      <c r="F103" s="14" t="s">
        <v>377</v>
      </c>
      <c r="G103" s="14" t="s">
        <v>377</v>
      </c>
      <c r="H103" s="106" t="s">
        <v>377</v>
      </c>
      <c r="I103" s="106">
        <v>20954</v>
      </c>
      <c r="J103" s="106" t="s">
        <v>377</v>
      </c>
      <c r="K103" s="106" t="s">
        <v>377</v>
      </c>
      <c r="L103" s="106" t="s">
        <v>377</v>
      </c>
      <c r="M103" s="106" t="s">
        <v>377</v>
      </c>
      <c r="N103" s="106">
        <v>49.7</v>
      </c>
      <c r="O103" s="106">
        <v>60.2</v>
      </c>
      <c r="P103" s="130">
        <v>80</v>
      </c>
      <c r="Q103" s="130">
        <v>71</v>
      </c>
      <c r="R103" s="129">
        <v>81.7</v>
      </c>
      <c r="S103" s="129">
        <v>93.2</v>
      </c>
      <c r="T103" s="129">
        <v>100</v>
      </c>
      <c r="U103" s="11">
        <v>109</v>
      </c>
      <c r="V103" s="129">
        <v>97.3</v>
      </c>
      <c r="W103" s="7">
        <v>105</v>
      </c>
    </row>
    <row r="104" spans="1:23" ht="12.75">
      <c r="A104" s="49" t="s">
        <v>1004</v>
      </c>
      <c r="B104" s="151"/>
      <c r="C104" s="129">
        <v>18.1</v>
      </c>
      <c r="D104" s="106" t="s">
        <v>377</v>
      </c>
      <c r="E104" s="106" t="s">
        <v>377</v>
      </c>
      <c r="F104" s="106" t="s">
        <v>377</v>
      </c>
      <c r="G104" s="129">
        <v>5.5</v>
      </c>
      <c r="H104" s="129">
        <v>4.4</v>
      </c>
      <c r="I104" s="129">
        <v>6.4</v>
      </c>
      <c r="J104" s="129">
        <v>7.3</v>
      </c>
      <c r="K104" s="129">
        <v>8.7</v>
      </c>
      <c r="L104" s="106">
        <v>10.8</v>
      </c>
      <c r="M104" s="106">
        <v>16.8</v>
      </c>
      <c r="N104" s="106">
        <v>15.1</v>
      </c>
      <c r="O104" s="106">
        <v>19.9</v>
      </c>
      <c r="P104" s="106">
        <v>28.7</v>
      </c>
      <c r="Q104" s="129">
        <v>19.6</v>
      </c>
      <c r="R104" s="129">
        <v>32.7</v>
      </c>
      <c r="S104" s="129">
        <v>57.2</v>
      </c>
      <c r="T104" s="129">
        <v>37.1</v>
      </c>
      <c r="U104" s="23">
        <v>31.9</v>
      </c>
      <c r="V104" s="129">
        <v>25.2</v>
      </c>
      <c r="W104" s="7">
        <v>19.1</v>
      </c>
    </row>
    <row r="105" spans="1:23" ht="12.75">
      <c r="A105" s="49" t="s">
        <v>2369</v>
      </c>
      <c r="C105" s="106">
        <v>2268</v>
      </c>
      <c r="D105" s="106" t="s">
        <v>377</v>
      </c>
      <c r="E105" s="106" t="s">
        <v>377</v>
      </c>
      <c r="F105" s="106" t="s">
        <v>377</v>
      </c>
      <c r="G105" s="129">
        <v>1383</v>
      </c>
      <c r="H105" s="106">
        <v>1129</v>
      </c>
      <c r="I105" s="129">
        <v>979</v>
      </c>
      <c r="J105" s="129">
        <v>894</v>
      </c>
      <c r="K105" s="129">
        <v>959</v>
      </c>
      <c r="L105" s="106">
        <v>988</v>
      </c>
      <c r="M105" s="106">
        <v>1098</v>
      </c>
      <c r="N105" s="106">
        <v>1223</v>
      </c>
      <c r="O105" s="106">
        <v>1441</v>
      </c>
      <c r="P105" s="106">
        <v>1966</v>
      </c>
      <c r="Q105" s="129">
        <v>1768</v>
      </c>
      <c r="R105" s="129">
        <v>2187</v>
      </c>
      <c r="S105" s="129">
        <v>3141</v>
      </c>
      <c r="T105" s="129">
        <v>3104</v>
      </c>
      <c r="U105" s="11">
        <v>2806</v>
      </c>
      <c r="V105" s="11">
        <v>2769</v>
      </c>
      <c r="W105" s="7">
        <v>2254</v>
      </c>
    </row>
    <row r="106" spans="1:23" ht="12.75">
      <c r="A106" s="49" t="s">
        <v>2370</v>
      </c>
      <c r="C106" s="106">
        <v>8.3</v>
      </c>
      <c r="D106" s="106" t="s">
        <v>377</v>
      </c>
      <c r="E106" s="106" t="s">
        <v>377</v>
      </c>
      <c r="F106" s="106" t="s">
        <v>377</v>
      </c>
      <c r="G106" s="129">
        <v>13</v>
      </c>
      <c r="H106" s="106">
        <v>12.7</v>
      </c>
      <c r="I106" s="129">
        <v>14.8</v>
      </c>
      <c r="J106" s="129">
        <v>11.3</v>
      </c>
      <c r="K106" s="132">
        <v>12</v>
      </c>
      <c r="L106" s="106">
        <v>14.5</v>
      </c>
      <c r="M106" s="106">
        <v>14.9</v>
      </c>
      <c r="N106" s="106">
        <v>15.5</v>
      </c>
      <c r="O106" s="106">
        <v>15.3</v>
      </c>
      <c r="P106" s="130">
        <v>16</v>
      </c>
      <c r="Q106" s="129">
        <v>16.9</v>
      </c>
      <c r="R106" s="129">
        <v>22.6</v>
      </c>
      <c r="S106" s="129">
        <v>23.8</v>
      </c>
      <c r="T106" s="129">
        <v>24.1</v>
      </c>
      <c r="U106" s="11">
        <v>25.1</v>
      </c>
      <c r="V106" s="11">
        <v>26.4</v>
      </c>
      <c r="W106" s="7">
        <v>23.9</v>
      </c>
    </row>
    <row r="107" spans="1:23" ht="12.75">
      <c r="A107" s="49" t="s">
        <v>2371</v>
      </c>
      <c r="C107" s="106">
        <v>592</v>
      </c>
      <c r="D107" s="106" t="s">
        <v>377</v>
      </c>
      <c r="E107" s="106" t="s">
        <v>377</v>
      </c>
      <c r="F107" s="106" t="s">
        <v>377</v>
      </c>
      <c r="G107" s="129">
        <v>617</v>
      </c>
      <c r="H107" s="106">
        <v>535</v>
      </c>
      <c r="I107" s="129">
        <v>622</v>
      </c>
      <c r="J107" s="129">
        <v>725</v>
      </c>
      <c r="K107" s="129">
        <v>675</v>
      </c>
      <c r="L107" s="106">
        <v>784</v>
      </c>
      <c r="M107" s="106">
        <v>1033</v>
      </c>
      <c r="N107" s="106">
        <v>1274</v>
      </c>
      <c r="O107" s="106">
        <v>1581</v>
      </c>
      <c r="P107" s="106">
        <v>1828</v>
      </c>
      <c r="Q107" s="129">
        <v>1529</v>
      </c>
      <c r="R107" s="129">
        <v>1398</v>
      </c>
      <c r="S107" s="129">
        <v>1552</v>
      </c>
      <c r="T107" s="129">
        <v>1784</v>
      </c>
      <c r="U107" s="11">
        <v>1847</v>
      </c>
      <c r="V107" s="11">
        <v>1737</v>
      </c>
      <c r="W107" s="93">
        <v>1630</v>
      </c>
    </row>
    <row r="108" spans="1:23" ht="13.5" customHeight="1">
      <c r="A108" s="49" t="s">
        <v>2372</v>
      </c>
      <c r="C108" s="106">
        <v>397</v>
      </c>
      <c r="D108" s="106" t="s">
        <v>377</v>
      </c>
      <c r="E108" s="106" t="s">
        <v>377</v>
      </c>
      <c r="F108" s="106" t="s">
        <v>377</v>
      </c>
      <c r="G108" s="14" t="s">
        <v>377</v>
      </c>
      <c r="H108" s="14" t="s">
        <v>377</v>
      </c>
      <c r="I108" s="14" t="s">
        <v>377</v>
      </c>
      <c r="J108" s="14">
        <v>238</v>
      </c>
      <c r="K108" s="14">
        <v>255</v>
      </c>
      <c r="L108" s="106">
        <v>271</v>
      </c>
      <c r="M108" s="106">
        <v>262</v>
      </c>
      <c r="N108" s="106">
        <v>296</v>
      </c>
      <c r="O108" s="106">
        <v>354</v>
      </c>
      <c r="P108" s="106">
        <v>417</v>
      </c>
      <c r="Q108" s="129">
        <v>337</v>
      </c>
      <c r="R108" s="129">
        <v>341</v>
      </c>
      <c r="S108" s="129">
        <v>383</v>
      </c>
      <c r="T108" s="129">
        <v>362</v>
      </c>
      <c r="U108" s="11">
        <v>378</v>
      </c>
      <c r="V108" s="11">
        <v>339</v>
      </c>
      <c r="W108" s="7">
        <v>273</v>
      </c>
    </row>
    <row r="109" spans="1:23" ht="12.75">
      <c r="A109" s="49" t="s">
        <v>2373</v>
      </c>
      <c r="C109" s="363">
        <v>93243</v>
      </c>
      <c r="D109" s="106" t="s">
        <v>377</v>
      </c>
      <c r="E109" s="106" t="s">
        <v>377</v>
      </c>
      <c r="F109" s="106" t="s">
        <v>377</v>
      </c>
      <c r="G109" s="201">
        <v>143513</v>
      </c>
      <c r="H109" s="363">
        <v>139726</v>
      </c>
      <c r="I109" s="390">
        <v>132616</v>
      </c>
      <c r="J109" s="390">
        <v>98826</v>
      </c>
      <c r="K109" s="385">
        <v>111715</v>
      </c>
      <c r="L109" s="363">
        <v>106114</v>
      </c>
      <c r="M109" s="363">
        <v>150915</v>
      </c>
      <c r="N109" s="363">
        <v>156591</v>
      </c>
      <c r="O109" s="363">
        <v>177645</v>
      </c>
      <c r="P109" s="363">
        <v>195315</v>
      </c>
      <c r="Q109" s="129">
        <v>210753</v>
      </c>
      <c r="R109" s="129">
        <v>200727</v>
      </c>
      <c r="S109" s="129">
        <v>222950</v>
      </c>
      <c r="T109" s="129">
        <v>213837</v>
      </c>
      <c r="U109" s="11">
        <v>163683</v>
      </c>
      <c r="V109" s="11">
        <v>148833</v>
      </c>
      <c r="W109" s="7">
        <v>189361</v>
      </c>
    </row>
    <row r="110" spans="1:23" ht="12.75">
      <c r="A110" s="49" t="s">
        <v>2374</v>
      </c>
      <c r="C110" s="363">
        <v>54423</v>
      </c>
      <c r="D110" s="106" t="s">
        <v>377</v>
      </c>
      <c r="E110" s="106" t="s">
        <v>377</v>
      </c>
      <c r="F110" s="106" t="s">
        <v>377</v>
      </c>
      <c r="G110" s="201">
        <v>35830</v>
      </c>
      <c r="H110" s="363">
        <v>3220</v>
      </c>
      <c r="I110" s="390">
        <v>2089</v>
      </c>
      <c r="J110" s="390">
        <v>1680</v>
      </c>
      <c r="K110" s="385">
        <v>1357</v>
      </c>
      <c r="L110" s="363">
        <v>1056</v>
      </c>
      <c r="M110" s="363">
        <v>1129</v>
      </c>
      <c r="N110" s="363">
        <v>987</v>
      </c>
      <c r="O110" s="363">
        <v>1413</v>
      </c>
      <c r="P110" s="363">
        <v>2166</v>
      </c>
      <c r="Q110" s="129">
        <v>1729</v>
      </c>
      <c r="R110" s="129">
        <v>1162</v>
      </c>
      <c r="S110" s="129">
        <v>1269</v>
      </c>
      <c r="T110" s="129">
        <v>1610</v>
      </c>
      <c r="U110" s="11">
        <v>1351</v>
      </c>
      <c r="V110" s="11">
        <v>1583</v>
      </c>
      <c r="W110" s="7">
        <v>2137</v>
      </c>
    </row>
    <row r="111" spans="1:23" ht="38.25">
      <c r="A111" s="49" t="s">
        <v>2375</v>
      </c>
      <c r="C111" s="363">
        <v>19649</v>
      </c>
      <c r="D111" s="106" t="s">
        <v>377</v>
      </c>
      <c r="E111" s="106" t="s">
        <v>377</v>
      </c>
      <c r="F111" s="106" t="s">
        <v>377</v>
      </c>
      <c r="G111" s="201">
        <v>1130</v>
      </c>
      <c r="H111" s="363">
        <v>857</v>
      </c>
      <c r="I111" s="390">
        <v>393</v>
      </c>
      <c r="J111" s="385">
        <v>946</v>
      </c>
      <c r="K111" s="385">
        <v>992</v>
      </c>
      <c r="L111" s="363">
        <v>881</v>
      </c>
      <c r="M111" s="363">
        <v>1045</v>
      </c>
      <c r="N111" s="363">
        <v>1074</v>
      </c>
      <c r="O111" s="363">
        <v>1435</v>
      </c>
      <c r="P111" s="363">
        <v>2541</v>
      </c>
      <c r="Q111" s="129">
        <v>1360</v>
      </c>
      <c r="R111" s="129">
        <v>1277</v>
      </c>
      <c r="S111" s="129">
        <v>1959</v>
      </c>
      <c r="T111" s="129">
        <v>2165</v>
      </c>
      <c r="U111" s="11">
        <v>1468</v>
      </c>
      <c r="V111" s="11">
        <v>1738</v>
      </c>
      <c r="W111" s="7">
        <v>1386</v>
      </c>
    </row>
    <row r="112" spans="1:23" ht="28.5" customHeight="1">
      <c r="A112" s="21" t="s">
        <v>2376</v>
      </c>
      <c r="C112" s="363">
        <v>5907</v>
      </c>
      <c r="D112" s="106" t="s">
        <v>377</v>
      </c>
      <c r="E112" s="106" t="s">
        <v>377</v>
      </c>
      <c r="F112" s="106" t="s">
        <v>377</v>
      </c>
      <c r="G112" s="201">
        <v>13010</v>
      </c>
      <c r="H112" s="394">
        <v>14067</v>
      </c>
      <c r="I112" s="390">
        <v>13123</v>
      </c>
      <c r="J112" s="390">
        <v>13395</v>
      </c>
      <c r="K112" s="385">
        <v>14768</v>
      </c>
      <c r="L112" s="363">
        <v>20070</v>
      </c>
      <c r="M112" s="363">
        <v>22930</v>
      </c>
      <c r="N112" s="363">
        <v>26297</v>
      </c>
      <c r="O112" s="363">
        <v>37107</v>
      </c>
      <c r="P112" s="363">
        <v>47250</v>
      </c>
      <c r="Q112" s="129">
        <v>20931</v>
      </c>
      <c r="R112" s="129">
        <v>26426</v>
      </c>
      <c r="S112" s="129">
        <v>34856</v>
      </c>
      <c r="T112" s="129">
        <v>28678</v>
      </c>
      <c r="U112" s="11">
        <v>21535</v>
      </c>
      <c r="V112" s="11">
        <v>16868</v>
      </c>
      <c r="W112" s="7">
        <v>8650</v>
      </c>
    </row>
    <row r="113" spans="1:23" ht="14.25" customHeight="1">
      <c r="A113" s="25" t="s">
        <v>2377</v>
      </c>
      <c r="C113" s="363">
        <v>26629</v>
      </c>
      <c r="D113" s="106" t="s">
        <v>377</v>
      </c>
      <c r="E113" s="106" t="s">
        <v>377</v>
      </c>
      <c r="F113" s="106" t="s">
        <v>377</v>
      </c>
      <c r="G113" s="385">
        <v>34016</v>
      </c>
      <c r="H113" s="363">
        <v>26982</v>
      </c>
      <c r="I113" s="385">
        <v>13209</v>
      </c>
      <c r="J113" s="385">
        <v>11637</v>
      </c>
      <c r="K113" s="385">
        <v>16108</v>
      </c>
      <c r="L113" s="363">
        <v>14309</v>
      </c>
      <c r="M113" s="363">
        <v>14181</v>
      </c>
      <c r="N113" s="363">
        <v>21659</v>
      </c>
      <c r="O113" s="363">
        <v>36910</v>
      </c>
      <c r="P113" s="363">
        <v>43137</v>
      </c>
      <c r="Q113" s="129">
        <v>43201</v>
      </c>
      <c r="R113" s="129">
        <v>27939</v>
      </c>
      <c r="S113" s="129">
        <v>30033</v>
      </c>
      <c r="T113" s="129">
        <v>32185</v>
      </c>
      <c r="U113" s="11">
        <v>47655</v>
      </c>
      <c r="V113" s="11">
        <v>47263</v>
      </c>
      <c r="W113" s="7">
        <v>74741</v>
      </c>
    </row>
    <row r="114" spans="1:23" ht="12.75">
      <c r="A114" s="49" t="s">
        <v>2355</v>
      </c>
      <c r="C114" s="363">
        <v>4682</v>
      </c>
      <c r="D114" s="106" t="s">
        <v>377</v>
      </c>
      <c r="E114" s="106" t="s">
        <v>377</v>
      </c>
      <c r="F114" s="106" t="s">
        <v>377</v>
      </c>
      <c r="G114" s="385">
        <v>5443</v>
      </c>
      <c r="H114" s="363">
        <v>6259</v>
      </c>
      <c r="I114" s="385">
        <v>8265</v>
      </c>
      <c r="J114" s="385">
        <v>9319</v>
      </c>
      <c r="K114" s="385">
        <v>11486</v>
      </c>
      <c r="L114" s="363">
        <v>9833</v>
      </c>
      <c r="M114" s="363">
        <v>9988</v>
      </c>
      <c r="N114" s="363">
        <v>12096</v>
      </c>
      <c r="O114" s="363">
        <v>13325</v>
      </c>
      <c r="P114" s="106">
        <v>15182</v>
      </c>
      <c r="Q114" s="129">
        <v>16326</v>
      </c>
      <c r="R114" s="129">
        <v>16234</v>
      </c>
      <c r="S114" s="129">
        <v>18339</v>
      </c>
      <c r="T114" s="129">
        <v>18692</v>
      </c>
      <c r="U114" s="11">
        <v>18999</v>
      </c>
      <c r="V114" s="11">
        <v>18691</v>
      </c>
      <c r="W114" s="7">
        <v>18549</v>
      </c>
    </row>
    <row r="115" spans="1:23" ht="12.75">
      <c r="A115" s="49" t="s">
        <v>2356</v>
      </c>
      <c r="C115" s="363">
        <v>21032</v>
      </c>
      <c r="D115" s="106" t="s">
        <v>377</v>
      </c>
      <c r="E115" s="106" t="s">
        <v>377</v>
      </c>
      <c r="F115" s="106" t="s">
        <v>377</v>
      </c>
      <c r="G115" s="385">
        <v>22371</v>
      </c>
      <c r="H115" s="363">
        <v>18127</v>
      </c>
      <c r="I115" s="385">
        <v>17446</v>
      </c>
      <c r="J115" s="385">
        <v>13239</v>
      </c>
      <c r="K115" s="385">
        <v>12203</v>
      </c>
      <c r="L115" s="363">
        <v>20362</v>
      </c>
      <c r="M115" s="363">
        <v>20719</v>
      </c>
      <c r="N115" s="363">
        <v>24239</v>
      </c>
      <c r="O115" s="363">
        <v>25744</v>
      </c>
      <c r="P115" s="363">
        <v>32988</v>
      </c>
      <c r="Q115" s="129">
        <v>32524</v>
      </c>
      <c r="R115" s="129">
        <v>31234</v>
      </c>
      <c r="S115" s="129">
        <v>32259</v>
      </c>
      <c r="T115" s="129">
        <v>31604</v>
      </c>
      <c r="U115" s="11">
        <v>33070</v>
      </c>
      <c r="V115" s="11">
        <v>33697</v>
      </c>
      <c r="W115" s="7">
        <v>39178</v>
      </c>
    </row>
    <row r="116" spans="1:23" ht="38.25" customHeight="1">
      <c r="A116" s="440" t="s">
        <v>1859</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row>
  </sheetData>
  <sheetProtection selectLockedCells="1" selectUnlockedCells="1"/>
  <mergeCells count="4">
    <mergeCell ref="A1:W1"/>
    <mergeCell ref="A3:W3"/>
    <mergeCell ref="A26:V26"/>
    <mergeCell ref="A116:W116"/>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J46"/>
  <sheetViews>
    <sheetView zoomScalePageLayoutView="0" workbookViewId="0" topLeftCell="A1">
      <pane xSplit="1" ySplit="3" topLeftCell="H4" activePane="bottomRight" state="frozen"/>
      <selection pane="topLeft" activeCell="A1" sqref="A1"/>
      <selection pane="topRight" activeCell="B1" sqref="B1"/>
      <selection pane="bottomLeft" activeCell="A19" sqref="A19"/>
      <selection pane="bottomRight" activeCell="A1" sqref="A1:Z1"/>
    </sheetView>
  </sheetViews>
  <sheetFormatPr defaultColWidth="9.00390625" defaultRowHeight="12.75"/>
  <cols>
    <col min="1" max="1" width="45.125" style="0" customWidth="1"/>
  </cols>
  <sheetData>
    <row r="1" spans="1:36" ht="12.75" customHeight="1">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7"/>
      <c r="AB1" s="7"/>
      <c r="AC1" s="7"/>
      <c r="AD1" s="7"/>
      <c r="AE1" s="7"/>
      <c r="AF1" s="7"/>
      <c r="AG1" s="7"/>
      <c r="AH1" s="7"/>
      <c r="AI1" s="7"/>
      <c r="AJ1" s="7"/>
    </row>
    <row r="2" spans="1:36" ht="14.2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c r="AA2" s="7"/>
      <c r="AB2" s="7"/>
      <c r="AC2" s="7"/>
      <c r="AD2" s="7"/>
      <c r="AE2" s="7"/>
      <c r="AF2" s="7"/>
      <c r="AG2" s="7"/>
      <c r="AH2" s="7"/>
      <c r="AI2" s="7"/>
      <c r="AJ2" s="7"/>
    </row>
    <row r="3" spans="1:36" ht="12.75" customHeight="1">
      <c r="A3" s="421" t="s">
        <v>236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7"/>
      <c r="AB3" s="7"/>
      <c r="AC3" s="7"/>
      <c r="AD3" s="7"/>
      <c r="AE3" s="7"/>
      <c r="AF3" s="7"/>
      <c r="AG3" s="7"/>
      <c r="AH3" s="7"/>
      <c r="AI3" s="7"/>
      <c r="AJ3" s="7"/>
    </row>
    <row r="4" spans="1:36" ht="12.75" customHeight="1">
      <c r="A4" s="16" t="s">
        <v>237</v>
      </c>
      <c r="B4" s="16"/>
      <c r="C4" s="16"/>
      <c r="D4" s="16"/>
      <c r="E4" s="16"/>
      <c r="F4" s="16"/>
      <c r="G4" s="16"/>
      <c r="H4" s="16"/>
      <c r="I4" s="16"/>
      <c r="J4" s="16"/>
      <c r="K4" s="16"/>
      <c r="L4" s="16"/>
      <c r="M4" s="16"/>
      <c r="N4" s="16"/>
      <c r="O4" s="16"/>
      <c r="P4" s="16"/>
      <c r="Q4" s="16"/>
      <c r="R4" s="16"/>
      <c r="S4" s="16"/>
      <c r="T4" s="16"/>
      <c r="U4" s="16"/>
      <c r="V4" s="2"/>
      <c r="W4" s="7"/>
      <c r="X4" s="7"/>
      <c r="Y4" s="7"/>
      <c r="Z4" s="7"/>
      <c r="AA4" s="7"/>
      <c r="AB4" s="7"/>
      <c r="AC4" s="7"/>
      <c r="AD4" s="7"/>
      <c r="AE4" s="7"/>
      <c r="AF4" s="7"/>
      <c r="AG4" s="7"/>
      <c r="AH4" s="7"/>
      <c r="AI4" s="7"/>
      <c r="AJ4" s="7"/>
    </row>
    <row r="5" spans="1:36" ht="30.75" customHeight="1">
      <c r="A5" s="17" t="s">
        <v>2395</v>
      </c>
      <c r="B5" s="7">
        <v>107.5</v>
      </c>
      <c r="C5" s="6">
        <v>99.6</v>
      </c>
      <c r="D5" s="6">
        <v>94.9</v>
      </c>
      <c r="E5" s="6">
        <v>86.9</v>
      </c>
      <c r="F5" s="6">
        <v>86.6</v>
      </c>
      <c r="G5" s="6">
        <v>82.6</v>
      </c>
      <c r="H5" s="6">
        <v>81.3</v>
      </c>
      <c r="I5" s="6">
        <v>76.9</v>
      </c>
      <c r="J5" s="6">
        <v>77.9</v>
      </c>
      <c r="K5" s="6">
        <v>75.9</v>
      </c>
      <c r="L5" s="6">
        <v>74.6</v>
      </c>
      <c r="M5" s="6">
        <v>72.7</v>
      </c>
      <c r="N5" s="6">
        <v>72.2</v>
      </c>
      <c r="O5" s="6">
        <v>69.2</v>
      </c>
      <c r="P5" s="6">
        <v>69.3</v>
      </c>
      <c r="Q5" s="6">
        <v>70.1</v>
      </c>
      <c r="R5" s="6">
        <v>69.6</v>
      </c>
      <c r="S5" s="6">
        <v>69.5</v>
      </c>
      <c r="T5" s="7">
        <v>64.7</v>
      </c>
      <c r="U5" s="10">
        <v>69.7</v>
      </c>
      <c r="V5" s="7">
        <v>66.4</v>
      </c>
      <c r="W5" s="18">
        <v>64</v>
      </c>
      <c r="X5" s="18">
        <v>61</v>
      </c>
      <c r="Y5" s="7">
        <v>63.2</v>
      </c>
      <c r="Z5" s="7">
        <v>60.8</v>
      </c>
      <c r="AA5" s="7"/>
      <c r="AB5" s="7"/>
      <c r="AC5" s="7"/>
      <c r="AD5" s="7"/>
      <c r="AE5" s="7"/>
      <c r="AF5" s="7"/>
      <c r="AG5" s="7"/>
      <c r="AH5" s="7"/>
      <c r="AI5" s="7"/>
      <c r="AJ5" s="7"/>
    </row>
    <row r="6" spans="1:36" ht="15.75">
      <c r="A6" s="17" t="s">
        <v>2396</v>
      </c>
      <c r="B6" s="18">
        <v>28</v>
      </c>
      <c r="C6" s="6">
        <v>27.1</v>
      </c>
      <c r="D6" s="6">
        <v>27.2</v>
      </c>
      <c r="E6" s="6">
        <v>24.6</v>
      </c>
      <c r="F6" s="6">
        <v>24.5</v>
      </c>
      <c r="G6" s="6">
        <v>22.4</v>
      </c>
      <c r="H6" s="9">
        <v>23</v>
      </c>
      <c r="I6" s="9">
        <v>22</v>
      </c>
      <c r="J6" s="6">
        <v>20.7</v>
      </c>
      <c r="K6" s="6">
        <v>20.3</v>
      </c>
      <c r="L6" s="6">
        <v>19.8</v>
      </c>
      <c r="M6" s="6">
        <v>19.8</v>
      </c>
      <c r="N6" s="9">
        <v>19</v>
      </c>
      <c r="O6" s="6">
        <v>18.5</v>
      </c>
      <c r="P6" s="6">
        <v>17.7</v>
      </c>
      <c r="Q6" s="6">
        <v>17.5</v>
      </c>
      <c r="R6" s="6">
        <v>17.2</v>
      </c>
      <c r="S6" s="6">
        <v>17.1</v>
      </c>
      <c r="T6" s="7">
        <v>15.9</v>
      </c>
      <c r="U6" s="19">
        <v>16.5</v>
      </c>
      <c r="V6" s="18">
        <v>16</v>
      </c>
      <c r="W6" s="7">
        <v>15.7</v>
      </c>
      <c r="X6" s="7">
        <v>15.2</v>
      </c>
      <c r="Y6" s="7">
        <v>14.8</v>
      </c>
      <c r="Z6" s="7">
        <v>14.4</v>
      </c>
      <c r="AA6" s="7"/>
      <c r="AB6" s="7"/>
      <c r="AC6" s="7"/>
      <c r="AD6" s="7"/>
      <c r="AE6" s="7"/>
      <c r="AF6" s="7"/>
      <c r="AG6" s="7"/>
      <c r="AH6" s="7"/>
      <c r="AI6" s="7"/>
      <c r="AJ6" s="7"/>
    </row>
    <row r="7" spans="1:36" ht="15.75">
      <c r="A7" s="17" t="s">
        <v>2397</v>
      </c>
      <c r="B7" s="11">
        <v>95.4</v>
      </c>
      <c r="C7" s="20">
        <v>90</v>
      </c>
      <c r="D7" s="15">
        <v>85.1</v>
      </c>
      <c r="E7" s="15">
        <v>77.1</v>
      </c>
      <c r="F7" s="15">
        <v>75.8</v>
      </c>
      <c r="G7" s="15">
        <v>73.2</v>
      </c>
      <c r="H7" s="15">
        <v>70.2</v>
      </c>
      <c r="I7" s="15">
        <v>66.2</v>
      </c>
      <c r="J7" s="15">
        <v>67.7</v>
      </c>
      <c r="K7" s="15">
        <v>66.9</v>
      </c>
      <c r="L7" s="15">
        <v>66.8</v>
      </c>
      <c r="M7" s="15">
        <v>64.9</v>
      </c>
      <c r="N7" s="15">
        <v>64.1</v>
      </c>
      <c r="O7" s="15">
        <v>61.5</v>
      </c>
      <c r="P7" s="15">
        <v>61.3</v>
      </c>
      <c r="Q7" s="15">
        <v>62.2</v>
      </c>
      <c r="R7" s="15">
        <v>62.5</v>
      </c>
      <c r="S7" s="15">
        <v>62.9</v>
      </c>
      <c r="T7" s="11">
        <v>57.7</v>
      </c>
      <c r="U7" s="19">
        <v>59.5</v>
      </c>
      <c r="V7" s="11">
        <v>59.5</v>
      </c>
      <c r="W7" s="7">
        <v>56.9</v>
      </c>
      <c r="X7" s="7">
        <v>53.6</v>
      </c>
      <c r="Y7" s="18">
        <v>56</v>
      </c>
      <c r="Z7" s="7">
        <v>54.6</v>
      </c>
      <c r="AA7" s="7"/>
      <c r="AB7" s="7"/>
      <c r="AC7" s="7"/>
      <c r="AD7" s="7"/>
      <c r="AE7" s="7"/>
      <c r="AF7" s="7"/>
      <c r="AG7" s="7"/>
      <c r="AH7" s="7"/>
      <c r="AI7" s="7"/>
      <c r="AJ7" s="7"/>
    </row>
    <row r="8" spans="1:36" ht="12.75">
      <c r="A8" s="21" t="s">
        <v>238</v>
      </c>
      <c r="B8" s="11"/>
      <c r="C8" s="20"/>
      <c r="D8" s="15"/>
      <c r="E8" s="15"/>
      <c r="F8" s="15"/>
      <c r="G8" s="15"/>
      <c r="H8" s="15"/>
      <c r="I8" s="15"/>
      <c r="J8" s="15"/>
      <c r="K8" s="15"/>
      <c r="L8" s="15"/>
      <c r="M8" s="15"/>
      <c r="N8" s="15"/>
      <c r="O8" s="15"/>
      <c r="P8" s="15"/>
      <c r="Q8" s="15"/>
      <c r="R8" s="15"/>
      <c r="S8" s="15"/>
      <c r="T8" s="11"/>
      <c r="U8" s="19"/>
      <c r="V8" s="11"/>
      <c r="W8" s="7"/>
      <c r="X8" s="7"/>
      <c r="Y8" s="7"/>
      <c r="Z8" s="7"/>
      <c r="AA8" s="7"/>
      <c r="AB8" s="7"/>
      <c r="AC8" s="7"/>
      <c r="AD8" s="7"/>
      <c r="AE8" s="7"/>
      <c r="AF8" s="7"/>
      <c r="AG8" s="7"/>
      <c r="AH8" s="7"/>
      <c r="AI8" s="7"/>
      <c r="AJ8" s="7"/>
    </row>
    <row r="9" spans="1:36" ht="15" customHeight="1">
      <c r="A9" s="21" t="s">
        <v>239</v>
      </c>
      <c r="B9" s="11">
        <v>20.9</v>
      </c>
      <c r="C9" s="15">
        <v>19.4</v>
      </c>
      <c r="D9" s="20">
        <v>17</v>
      </c>
      <c r="E9" s="15">
        <v>15.3</v>
      </c>
      <c r="F9" s="15">
        <v>14.6</v>
      </c>
      <c r="G9" s="15">
        <v>13.6</v>
      </c>
      <c r="H9" s="20">
        <v>12</v>
      </c>
      <c r="I9" s="15">
        <v>11.1</v>
      </c>
      <c r="J9" s="15">
        <v>11.3</v>
      </c>
      <c r="K9" s="15">
        <v>10.6</v>
      </c>
      <c r="L9" s="15">
        <v>10.1</v>
      </c>
      <c r="M9" s="15">
        <v>9.4</v>
      </c>
      <c r="N9" s="15">
        <v>9.4</v>
      </c>
      <c r="O9" s="15">
        <v>8.5</v>
      </c>
      <c r="P9" s="15">
        <v>8.5</v>
      </c>
      <c r="Q9" s="15">
        <v>8.8</v>
      </c>
      <c r="R9" s="20">
        <v>9</v>
      </c>
      <c r="S9" s="15">
        <v>8.5</v>
      </c>
      <c r="T9" s="11">
        <v>8.4</v>
      </c>
      <c r="U9" s="22">
        <v>8.2</v>
      </c>
      <c r="V9" s="11">
        <v>8.1</v>
      </c>
      <c r="W9" s="11">
        <v>7.7</v>
      </c>
      <c r="X9" s="23">
        <v>7</v>
      </c>
      <c r="Y9" s="7">
        <v>7.5</v>
      </c>
      <c r="Z9" s="7">
        <v>7.1</v>
      </c>
      <c r="AA9" s="7"/>
      <c r="AB9" s="7"/>
      <c r="AC9" s="7"/>
      <c r="AD9" s="7"/>
      <c r="AE9" s="7"/>
      <c r="AF9" s="7"/>
      <c r="AG9" s="7"/>
      <c r="AH9" s="7"/>
      <c r="AI9" s="7"/>
      <c r="AJ9" s="7"/>
    </row>
    <row r="10" spans="1:36" ht="18.75" customHeight="1">
      <c r="A10" s="21" t="s">
        <v>2394</v>
      </c>
      <c r="B10" s="11">
        <v>52.8</v>
      </c>
      <c r="C10" s="15">
        <v>48.5</v>
      </c>
      <c r="D10" s="20">
        <v>46</v>
      </c>
      <c r="E10" s="15">
        <v>40.8</v>
      </c>
      <c r="F10" s="15">
        <v>39.7</v>
      </c>
      <c r="G10" s="15">
        <v>38.9</v>
      </c>
      <c r="H10" s="15">
        <v>38.4</v>
      </c>
      <c r="I10" s="20">
        <v>37</v>
      </c>
      <c r="J10" s="15">
        <v>39.1</v>
      </c>
      <c r="K10" s="15">
        <v>38.8</v>
      </c>
      <c r="L10" s="15">
        <v>39.2</v>
      </c>
      <c r="M10" s="15">
        <v>38.2</v>
      </c>
      <c r="N10" s="15">
        <v>37.6</v>
      </c>
      <c r="O10" s="15">
        <v>36.3</v>
      </c>
      <c r="P10" s="15">
        <v>36.5</v>
      </c>
      <c r="Q10" s="15">
        <v>37.3</v>
      </c>
      <c r="R10" s="20">
        <v>38</v>
      </c>
      <c r="S10" s="15">
        <v>39.1</v>
      </c>
      <c r="T10" s="11">
        <v>34.9</v>
      </c>
      <c r="U10" s="19">
        <v>36.4</v>
      </c>
      <c r="V10" s="11">
        <v>35.9</v>
      </c>
      <c r="W10" s="7">
        <v>33.9</v>
      </c>
      <c r="X10" s="7">
        <v>31.5</v>
      </c>
      <c r="Y10" s="7">
        <v>32.4</v>
      </c>
      <c r="Z10" s="7">
        <v>31.4</v>
      </c>
      <c r="AA10" s="7"/>
      <c r="AB10" s="7"/>
      <c r="AC10" s="7"/>
      <c r="AD10" s="7"/>
      <c r="AE10" s="7"/>
      <c r="AF10" s="7"/>
      <c r="AG10" s="7"/>
      <c r="AH10" s="7"/>
      <c r="AI10" s="7"/>
      <c r="AJ10" s="7"/>
    </row>
    <row r="11" spans="1:36" ht="12.75">
      <c r="A11" s="21" t="s">
        <v>240</v>
      </c>
      <c r="B11" s="11">
        <v>14.7</v>
      </c>
      <c r="C11" s="15">
        <v>14.7</v>
      </c>
      <c r="D11" s="15">
        <v>14.6</v>
      </c>
      <c r="E11" s="15">
        <v>14.3</v>
      </c>
      <c r="F11" s="15">
        <v>14.2</v>
      </c>
      <c r="G11" s="20">
        <v>14</v>
      </c>
      <c r="H11" s="15">
        <v>13.6</v>
      </c>
      <c r="I11" s="15">
        <v>13.7</v>
      </c>
      <c r="J11" s="15">
        <v>13.3</v>
      </c>
      <c r="K11" s="15">
        <v>13.6</v>
      </c>
      <c r="L11" s="15">
        <v>13.6</v>
      </c>
      <c r="M11" s="15">
        <v>13.6</v>
      </c>
      <c r="N11" s="15">
        <v>13.2</v>
      </c>
      <c r="O11" s="15">
        <v>12.8</v>
      </c>
      <c r="P11" s="15">
        <v>12.3</v>
      </c>
      <c r="Q11" s="20">
        <v>12</v>
      </c>
      <c r="R11" s="15">
        <v>11.6</v>
      </c>
      <c r="S11" s="15">
        <v>11.3</v>
      </c>
      <c r="T11" s="11">
        <v>10.6</v>
      </c>
      <c r="U11" s="19">
        <v>9.6</v>
      </c>
      <c r="V11" s="11">
        <v>9.4</v>
      </c>
      <c r="W11" s="18">
        <v>9</v>
      </c>
      <c r="X11" s="7">
        <v>8.7</v>
      </c>
      <c r="Y11" s="7">
        <v>8.5</v>
      </c>
      <c r="Z11" s="7">
        <v>8.2</v>
      </c>
      <c r="AA11" s="7"/>
      <c r="AB11" s="7"/>
      <c r="AC11" s="7"/>
      <c r="AD11" s="7"/>
      <c r="AE11" s="7"/>
      <c r="AF11" s="7"/>
      <c r="AG11" s="7"/>
      <c r="AH11" s="7"/>
      <c r="AI11" s="7"/>
      <c r="AJ11" s="7"/>
    </row>
    <row r="12" spans="1:36" ht="19.5" customHeight="1">
      <c r="A12" s="17" t="s">
        <v>241</v>
      </c>
      <c r="B12" s="7">
        <v>171.9</v>
      </c>
      <c r="C12" s="6">
        <v>163.8</v>
      </c>
      <c r="D12" s="6">
        <v>153.6</v>
      </c>
      <c r="E12" s="6">
        <v>139.3</v>
      </c>
      <c r="F12" s="6">
        <v>137.8</v>
      </c>
      <c r="G12" s="6">
        <v>132.8</v>
      </c>
      <c r="H12" s="6">
        <v>128.9</v>
      </c>
      <c r="I12" s="6">
        <v>123.4</v>
      </c>
      <c r="J12" s="6">
        <v>127.2</v>
      </c>
      <c r="K12" s="6">
        <v>133.5</v>
      </c>
      <c r="L12" s="6">
        <v>133.2</v>
      </c>
      <c r="M12" s="6">
        <v>133.8</v>
      </c>
      <c r="N12" s="6">
        <v>135.6</v>
      </c>
      <c r="O12" s="9">
        <v>135</v>
      </c>
      <c r="P12" s="6">
        <v>135.5</v>
      </c>
      <c r="Q12" s="6">
        <v>142.6</v>
      </c>
      <c r="R12" s="6">
        <v>144.4</v>
      </c>
      <c r="S12" s="6">
        <v>143.5</v>
      </c>
      <c r="T12" s="7">
        <v>136.8</v>
      </c>
      <c r="U12" s="22">
        <v>140.7</v>
      </c>
      <c r="V12" s="7">
        <v>141.6</v>
      </c>
      <c r="W12" s="7">
        <v>142.3</v>
      </c>
      <c r="X12" s="7">
        <v>138.5</v>
      </c>
      <c r="Y12" s="7">
        <v>136.6</v>
      </c>
      <c r="Z12" s="7">
        <v>138.8</v>
      </c>
      <c r="AA12" s="7"/>
      <c r="AB12" s="7"/>
      <c r="AC12" s="7"/>
      <c r="AD12" s="7"/>
      <c r="AE12" s="7"/>
      <c r="AF12" s="7"/>
      <c r="AG12" s="7"/>
      <c r="AH12" s="7"/>
      <c r="AI12" s="7"/>
      <c r="AJ12" s="7"/>
    </row>
    <row r="13" spans="1:36" ht="15.75">
      <c r="A13" s="17" t="s">
        <v>242</v>
      </c>
      <c r="B13" s="7">
        <v>73.2</v>
      </c>
      <c r="C13" s="6">
        <v>70.6</v>
      </c>
      <c r="D13" s="6">
        <v>68.2</v>
      </c>
      <c r="E13" s="6">
        <v>60.2</v>
      </c>
      <c r="F13" s="6">
        <v>59.9</v>
      </c>
      <c r="G13" s="6">
        <v>58.9</v>
      </c>
      <c r="H13" s="6">
        <v>59.3</v>
      </c>
      <c r="I13" s="6">
        <v>55.7</v>
      </c>
      <c r="J13" s="6">
        <v>54.8</v>
      </c>
      <c r="K13" s="6">
        <v>55.6</v>
      </c>
      <c r="L13" s="6">
        <v>54.7</v>
      </c>
      <c r="M13" s="6">
        <v>54.7</v>
      </c>
      <c r="N13" s="6">
        <v>52.3</v>
      </c>
      <c r="O13" s="6">
        <v>51.3</v>
      </c>
      <c r="P13" s="6">
        <v>50.9</v>
      </c>
      <c r="Q13" s="6">
        <v>51.4</v>
      </c>
      <c r="R13" s="6">
        <v>51.4</v>
      </c>
      <c r="S13" s="6">
        <v>52.1</v>
      </c>
      <c r="T13" s="7">
        <v>47.7</v>
      </c>
      <c r="U13" s="19">
        <v>49.2</v>
      </c>
      <c r="V13" s="7">
        <v>48.1</v>
      </c>
      <c r="W13" s="7">
        <v>45.5</v>
      </c>
      <c r="X13" s="7">
        <v>42.9</v>
      </c>
      <c r="Y13" s="7">
        <v>43.9</v>
      </c>
      <c r="Z13" s="7">
        <v>42.9</v>
      </c>
      <c r="AA13" s="7"/>
      <c r="AB13" s="7"/>
      <c r="AC13" s="7"/>
      <c r="AD13" s="7"/>
      <c r="AE13" s="7"/>
      <c r="AF13" s="7"/>
      <c r="AG13" s="7"/>
      <c r="AH13" s="7"/>
      <c r="AI13" s="7"/>
      <c r="AJ13" s="7"/>
    </row>
    <row r="14" spans="1:36" ht="28.5">
      <c r="A14" s="17" t="s">
        <v>243</v>
      </c>
      <c r="B14" s="7">
        <v>31.8</v>
      </c>
      <c r="C14" s="6">
        <v>28.2</v>
      </c>
      <c r="D14" s="6">
        <v>24.8</v>
      </c>
      <c r="E14" s="6">
        <v>21.9</v>
      </c>
      <c r="F14" s="6">
        <v>21.3</v>
      </c>
      <c r="G14" s="6">
        <v>20.3</v>
      </c>
      <c r="H14" s="6">
        <v>19.3</v>
      </c>
      <c r="I14" s="6">
        <v>18.7</v>
      </c>
      <c r="J14" s="6">
        <v>18.5</v>
      </c>
      <c r="K14" s="6">
        <v>18.8</v>
      </c>
      <c r="L14" s="6">
        <v>19.1</v>
      </c>
      <c r="M14" s="6">
        <v>19.5</v>
      </c>
      <c r="N14" s="6">
        <v>19.8</v>
      </c>
      <c r="O14" s="6">
        <v>20.5</v>
      </c>
      <c r="P14" s="6">
        <v>20.4</v>
      </c>
      <c r="Q14" s="6">
        <v>20.6</v>
      </c>
      <c r="R14" s="6">
        <v>20.6</v>
      </c>
      <c r="S14" s="6">
        <v>20.1</v>
      </c>
      <c r="T14" s="18">
        <v>19</v>
      </c>
      <c r="U14" s="7">
        <v>19.1</v>
      </c>
      <c r="V14" s="7">
        <v>19.2</v>
      </c>
      <c r="W14" s="7">
        <v>19.6</v>
      </c>
      <c r="X14" s="7">
        <v>18.4</v>
      </c>
      <c r="Y14" s="7">
        <v>17.5</v>
      </c>
      <c r="Z14" s="7">
        <v>17.3</v>
      </c>
      <c r="AA14" s="7"/>
      <c r="AB14" s="7"/>
      <c r="AC14" s="7"/>
      <c r="AD14" s="7"/>
      <c r="AE14" s="7"/>
      <c r="AF14" s="7"/>
      <c r="AG14" s="7"/>
      <c r="AH14" s="7"/>
      <c r="AI14" s="7"/>
      <c r="AJ14" s="7"/>
    </row>
    <row r="15" spans="1:36" ht="28.5">
      <c r="A15" s="17" t="s">
        <v>244</v>
      </c>
      <c r="B15" s="7">
        <v>17.3</v>
      </c>
      <c r="C15" s="9">
        <v>22</v>
      </c>
      <c r="D15" s="9">
        <v>19</v>
      </c>
      <c r="E15" s="6">
        <v>13.5</v>
      </c>
      <c r="F15" s="9">
        <v>11</v>
      </c>
      <c r="G15" s="9">
        <v>11</v>
      </c>
      <c r="H15" s="6">
        <v>11.3</v>
      </c>
      <c r="I15" s="6">
        <v>11.8</v>
      </c>
      <c r="J15" s="6">
        <v>12.2</v>
      </c>
      <c r="K15" s="6">
        <v>13.5</v>
      </c>
      <c r="L15" s="6">
        <v>14.2</v>
      </c>
      <c r="M15" s="6">
        <v>14.4</v>
      </c>
      <c r="N15" s="6">
        <v>14.8</v>
      </c>
      <c r="O15" s="6">
        <v>15.3</v>
      </c>
      <c r="P15" s="6">
        <v>15.4</v>
      </c>
      <c r="Q15" s="6">
        <v>14.9</v>
      </c>
      <c r="R15" s="6">
        <v>14.9</v>
      </c>
      <c r="S15" s="6">
        <v>13.8</v>
      </c>
      <c r="T15" s="7">
        <v>13.7</v>
      </c>
      <c r="U15" s="7">
        <v>13.2</v>
      </c>
      <c r="V15" s="7">
        <v>13.5</v>
      </c>
      <c r="W15" s="7">
        <v>12.8</v>
      </c>
      <c r="X15" s="7">
        <v>13.6</v>
      </c>
      <c r="Y15" s="7">
        <v>13.8</v>
      </c>
      <c r="Z15" s="18">
        <v>14</v>
      </c>
      <c r="AA15" s="7"/>
      <c r="AB15" s="7"/>
      <c r="AC15" s="7"/>
      <c r="AD15" s="7"/>
      <c r="AE15" s="7"/>
      <c r="AF15" s="7"/>
      <c r="AG15" s="7"/>
      <c r="AH15" s="7"/>
      <c r="AI15" s="7"/>
      <c r="AJ15" s="7"/>
    </row>
    <row r="16" spans="1:36" ht="28.5">
      <c r="A16" s="17" t="s">
        <v>245</v>
      </c>
      <c r="B16" s="7">
        <v>111.8</v>
      </c>
      <c r="C16" s="6">
        <v>94.9</v>
      </c>
      <c r="D16" s="6">
        <v>85.1</v>
      </c>
      <c r="E16" s="6">
        <v>70.7</v>
      </c>
      <c r="F16" s="6">
        <v>70.4</v>
      </c>
      <c r="G16" s="6">
        <v>64.9</v>
      </c>
      <c r="H16" s="6">
        <v>64.8</v>
      </c>
      <c r="I16" s="9">
        <v>59</v>
      </c>
      <c r="J16" s="6">
        <v>61.1</v>
      </c>
      <c r="K16" s="6">
        <v>66.5</v>
      </c>
      <c r="L16" s="6">
        <v>61.1</v>
      </c>
      <c r="M16" s="9">
        <v>57</v>
      </c>
      <c r="N16" s="6">
        <v>57.5</v>
      </c>
      <c r="O16" s="6">
        <v>56.3</v>
      </c>
      <c r="P16" s="6">
        <v>58.8</v>
      </c>
      <c r="Q16" s="6">
        <v>61.1</v>
      </c>
      <c r="R16" s="6">
        <v>61.3</v>
      </c>
      <c r="S16" s="6">
        <v>60.2</v>
      </c>
      <c r="T16" s="7">
        <v>53.3</v>
      </c>
      <c r="U16" s="7">
        <v>59.5</v>
      </c>
      <c r="V16" s="7">
        <v>59.2</v>
      </c>
      <c r="W16" s="7">
        <v>56.8</v>
      </c>
      <c r="X16" s="7">
        <v>54.4</v>
      </c>
      <c r="Y16" s="7">
        <v>54.1</v>
      </c>
      <c r="Z16" s="18">
        <v>52</v>
      </c>
      <c r="AA16" s="7"/>
      <c r="AB16" s="7"/>
      <c r="AC16" s="7"/>
      <c r="AD16" s="7"/>
      <c r="AE16" s="7"/>
      <c r="AF16" s="7"/>
      <c r="AG16" s="7"/>
      <c r="AH16" s="7"/>
      <c r="AI16" s="7"/>
      <c r="AJ16" s="7"/>
    </row>
    <row r="17" spans="1:36" ht="41.25">
      <c r="A17" s="17" t="s">
        <v>246</v>
      </c>
      <c r="B17" s="7">
        <v>77.9</v>
      </c>
      <c r="C17" s="6">
        <v>77.1</v>
      </c>
      <c r="D17" s="6">
        <v>77.4</v>
      </c>
      <c r="E17" s="6">
        <v>76.3</v>
      </c>
      <c r="F17" s="6">
        <v>76.8</v>
      </c>
      <c r="G17" s="6">
        <v>76.2</v>
      </c>
      <c r="H17" s="9">
        <v>77</v>
      </c>
      <c r="I17" s="9">
        <v>76</v>
      </c>
      <c r="J17" s="6">
        <v>76.7</v>
      </c>
      <c r="K17" s="6">
        <v>77.9</v>
      </c>
      <c r="L17" s="6">
        <v>76.2</v>
      </c>
      <c r="M17" s="6">
        <v>74.5</v>
      </c>
      <c r="N17" s="6">
        <v>74.4</v>
      </c>
      <c r="O17" s="6">
        <v>73.3</v>
      </c>
      <c r="P17" s="6">
        <v>74.2</v>
      </c>
      <c r="Q17" s="6">
        <v>74.8</v>
      </c>
      <c r="R17" s="6">
        <v>74.8</v>
      </c>
      <c r="S17" s="9">
        <v>75</v>
      </c>
      <c r="T17" s="7">
        <v>73.7</v>
      </c>
      <c r="U17" s="7">
        <v>75.7</v>
      </c>
      <c r="V17" s="7">
        <v>75.5</v>
      </c>
      <c r="W17" s="7">
        <v>74.3</v>
      </c>
      <c r="X17" s="7">
        <v>74.7</v>
      </c>
      <c r="Y17" s="7">
        <v>75.6</v>
      </c>
      <c r="Z17" s="18">
        <v>75</v>
      </c>
      <c r="AA17" s="7"/>
      <c r="AB17" s="7"/>
      <c r="AC17" s="7"/>
      <c r="AD17" s="7"/>
      <c r="AE17" s="7"/>
      <c r="AF17" s="7"/>
      <c r="AG17" s="7"/>
      <c r="AH17" s="7"/>
      <c r="AI17" s="7"/>
      <c r="AJ17" s="7"/>
    </row>
    <row r="18" spans="1:36" ht="29.25" customHeight="1">
      <c r="A18" s="17" t="s">
        <v>247</v>
      </c>
      <c r="B18" s="11">
        <v>31801.5</v>
      </c>
      <c r="C18" s="15">
        <v>28207.6</v>
      </c>
      <c r="D18" s="15">
        <v>24788.3</v>
      </c>
      <c r="E18" s="15">
        <v>21929.1</v>
      </c>
      <c r="F18" s="15">
        <v>21269.6</v>
      </c>
      <c r="G18" s="15">
        <v>20274.1</v>
      </c>
      <c r="H18" s="20">
        <v>19332.9</v>
      </c>
      <c r="I18" s="20">
        <v>18661.8</v>
      </c>
      <c r="J18" s="15">
        <v>18539.7</v>
      </c>
      <c r="K18" s="20">
        <v>18819.8</v>
      </c>
      <c r="L18" s="20">
        <v>19123.6</v>
      </c>
      <c r="M18" s="20">
        <v>19481.2</v>
      </c>
      <c r="N18" s="20">
        <v>19829.4</v>
      </c>
      <c r="O18" s="20">
        <v>20491.3</v>
      </c>
      <c r="P18" s="20">
        <v>20425.4</v>
      </c>
      <c r="Q18" s="20">
        <v>20568.4</v>
      </c>
      <c r="R18" s="20">
        <v>20636.9</v>
      </c>
      <c r="S18" s="20">
        <v>20103.3</v>
      </c>
      <c r="T18" s="20">
        <v>19021.2</v>
      </c>
      <c r="U18" s="20">
        <v>19115.6</v>
      </c>
      <c r="V18" s="20">
        <v>19162.3</v>
      </c>
      <c r="W18" s="7">
        <v>19630.3</v>
      </c>
      <c r="X18" s="7">
        <v>18446.5</v>
      </c>
      <c r="Y18" s="7">
        <v>17451.9</v>
      </c>
      <c r="Z18" s="7">
        <v>17295.7</v>
      </c>
      <c r="AA18" s="7"/>
      <c r="AB18" s="7"/>
      <c r="AC18" s="7"/>
      <c r="AD18" s="7"/>
      <c r="AE18" s="7"/>
      <c r="AF18" s="7"/>
      <c r="AG18" s="7"/>
      <c r="AH18" s="7"/>
      <c r="AI18" s="7"/>
      <c r="AJ18" s="7"/>
    </row>
    <row r="19" spans="1:36" ht="12.75">
      <c r="A19" s="21" t="s">
        <v>248</v>
      </c>
      <c r="B19" s="11"/>
      <c r="C19" s="15"/>
      <c r="D19" s="15"/>
      <c r="E19" s="15"/>
      <c r="F19" s="15"/>
      <c r="G19" s="15"/>
      <c r="H19" s="20"/>
      <c r="I19" s="20"/>
      <c r="J19" s="15"/>
      <c r="K19" s="15"/>
      <c r="L19" s="15"/>
      <c r="M19" s="15"/>
      <c r="N19" s="15"/>
      <c r="O19" s="15"/>
      <c r="P19" s="15"/>
      <c r="Q19" s="15"/>
      <c r="R19" s="15"/>
      <c r="S19" s="20"/>
      <c r="T19" s="11"/>
      <c r="U19" s="11"/>
      <c r="V19" s="11"/>
      <c r="W19" s="7"/>
      <c r="X19" s="7"/>
      <c r="Y19" s="7"/>
      <c r="Z19" s="7"/>
      <c r="AA19" s="7"/>
      <c r="AB19" s="7"/>
      <c r="AC19" s="7"/>
      <c r="AD19" s="7"/>
      <c r="AE19" s="7"/>
      <c r="AF19" s="7"/>
      <c r="AG19" s="7"/>
      <c r="AH19" s="7"/>
      <c r="AI19" s="7"/>
      <c r="AJ19" s="7"/>
    </row>
    <row r="20" spans="1:36" ht="12.75">
      <c r="A20" s="21" t="s">
        <v>249</v>
      </c>
      <c r="B20" s="11">
        <v>6435.7</v>
      </c>
      <c r="C20" s="15">
        <v>5609.1</v>
      </c>
      <c r="D20" s="15">
        <v>4746.1</v>
      </c>
      <c r="E20" s="15">
        <v>3870.2</v>
      </c>
      <c r="F20" s="15">
        <v>3600.4</v>
      </c>
      <c r="G20" s="15">
        <v>3233.4</v>
      </c>
      <c r="H20" s="20">
        <v>3041.8</v>
      </c>
      <c r="I20" s="15">
        <v>2864.4</v>
      </c>
      <c r="J20" s="15">
        <v>2768.4</v>
      </c>
      <c r="K20" s="20">
        <v>2972.2</v>
      </c>
      <c r="L20" s="20">
        <v>2973.2</v>
      </c>
      <c r="M20" s="15">
        <v>2882.8</v>
      </c>
      <c r="N20" s="20">
        <v>2868</v>
      </c>
      <c r="O20" s="15">
        <v>2855.7</v>
      </c>
      <c r="P20" s="20">
        <v>2802</v>
      </c>
      <c r="Q20" s="15">
        <v>2842.8</v>
      </c>
      <c r="R20" s="15">
        <v>2743.4</v>
      </c>
      <c r="S20" s="15">
        <v>2704.2</v>
      </c>
      <c r="T20" s="11">
        <v>2341.1</v>
      </c>
      <c r="U20" s="11">
        <v>2381.2</v>
      </c>
      <c r="V20" s="11">
        <v>2283.1</v>
      </c>
      <c r="W20" s="7">
        <v>2249.4</v>
      </c>
      <c r="X20" s="7">
        <v>2008.5</v>
      </c>
      <c r="Y20" s="7">
        <v>1922.2</v>
      </c>
      <c r="Z20" s="7">
        <v>1820.4</v>
      </c>
      <c r="AA20" s="7"/>
      <c r="AB20" s="7"/>
      <c r="AC20" s="7"/>
      <c r="AD20" s="7"/>
      <c r="AE20" s="7"/>
      <c r="AF20" s="7"/>
      <c r="AG20" s="7"/>
      <c r="AH20" s="7"/>
      <c r="AI20" s="7"/>
      <c r="AJ20" s="7"/>
    </row>
    <row r="21" spans="1:36" ht="12.75">
      <c r="A21" s="21" t="s">
        <v>250</v>
      </c>
      <c r="B21" s="11">
        <v>25365.9</v>
      </c>
      <c r="C21" s="15">
        <v>22598.5</v>
      </c>
      <c r="D21" s="20">
        <v>20042.2</v>
      </c>
      <c r="E21" s="15">
        <v>18058.9</v>
      </c>
      <c r="F21" s="15">
        <v>17669.2</v>
      </c>
      <c r="G21" s="20">
        <v>17040.8</v>
      </c>
      <c r="H21" s="15">
        <v>16291.1</v>
      </c>
      <c r="I21" s="15">
        <v>15797.4</v>
      </c>
      <c r="J21" s="15">
        <v>15771.2</v>
      </c>
      <c r="K21" s="15">
        <v>15847.6</v>
      </c>
      <c r="L21" s="15">
        <v>16150.4</v>
      </c>
      <c r="M21" s="15">
        <v>16598.4</v>
      </c>
      <c r="N21" s="15">
        <v>16961.4</v>
      </c>
      <c r="O21" s="15">
        <v>17635.6</v>
      </c>
      <c r="P21" s="15">
        <v>17623.3</v>
      </c>
      <c r="Q21" s="15">
        <v>17725.6</v>
      </c>
      <c r="R21" s="15">
        <v>17893.5</v>
      </c>
      <c r="S21" s="20">
        <v>17399</v>
      </c>
      <c r="T21" s="11">
        <v>16680.1</v>
      </c>
      <c r="U21" s="11">
        <v>16734.4</v>
      </c>
      <c r="V21" s="11">
        <v>16879.2</v>
      </c>
      <c r="W21" s="7">
        <v>17380.9</v>
      </c>
      <c r="X21" s="18">
        <v>16438</v>
      </c>
      <c r="Y21" s="7">
        <v>15529.7</v>
      </c>
      <c r="Z21" s="7">
        <v>15475.3</v>
      </c>
      <c r="AA21" s="7"/>
      <c r="AB21" s="7"/>
      <c r="AC21" s="7"/>
      <c r="AD21" s="7"/>
      <c r="AE21" s="7"/>
      <c r="AF21" s="7"/>
      <c r="AG21" s="7"/>
      <c r="AH21" s="7"/>
      <c r="AI21" s="7"/>
      <c r="AJ21" s="7"/>
    </row>
    <row r="22" spans="1:36" ht="12.75">
      <c r="A22" s="21" t="s">
        <v>238</v>
      </c>
      <c r="B22" s="11"/>
      <c r="C22" s="15"/>
      <c r="D22" s="15"/>
      <c r="E22" s="15"/>
      <c r="F22" s="15"/>
      <c r="G22" s="15"/>
      <c r="H22" s="20"/>
      <c r="I22" s="20"/>
      <c r="J22" s="15"/>
      <c r="K22" s="15"/>
      <c r="L22" s="15"/>
      <c r="M22" s="15"/>
      <c r="N22" s="15"/>
      <c r="O22" s="15"/>
      <c r="P22" s="15"/>
      <c r="Q22" s="15"/>
      <c r="R22" s="15"/>
      <c r="S22" s="20"/>
      <c r="T22" s="11"/>
      <c r="U22" s="11"/>
      <c r="V22" s="11"/>
      <c r="W22" s="7"/>
      <c r="X22" s="7"/>
      <c r="Y22" s="7"/>
      <c r="Z22" s="7"/>
      <c r="AA22" s="7"/>
      <c r="AB22" s="7"/>
      <c r="AC22" s="7"/>
      <c r="AD22" s="7"/>
      <c r="AE22" s="7"/>
      <c r="AF22" s="7"/>
      <c r="AG22" s="7"/>
      <c r="AH22" s="7"/>
      <c r="AI22" s="7"/>
      <c r="AJ22" s="7"/>
    </row>
    <row r="23" spans="1:36" ht="12.75">
      <c r="A23" s="24" t="s">
        <v>251</v>
      </c>
      <c r="B23" s="11">
        <v>9165.4</v>
      </c>
      <c r="C23" s="15">
        <v>8171.3</v>
      </c>
      <c r="D23" s="15">
        <v>7217.9</v>
      </c>
      <c r="E23" s="15">
        <v>6512.5</v>
      </c>
      <c r="F23" s="15">
        <v>6424.8</v>
      </c>
      <c r="G23" s="15">
        <v>6156.7</v>
      </c>
      <c r="H23" s="20">
        <v>5991.1</v>
      </c>
      <c r="I23" s="15">
        <v>5679.3</v>
      </c>
      <c r="J23" s="15">
        <v>5505.5</v>
      </c>
      <c r="K23" s="15">
        <v>5407.1</v>
      </c>
      <c r="L23" s="20">
        <v>5254</v>
      </c>
      <c r="M23" s="20">
        <v>4987.4</v>
      </c>
      <c r="N23" s="20">
        <v>4959.6</v>
      </c>
      <c r="O23" s="15">
        <v>4768.4</v>
      </c>
      <c r="P23" s="20">
        <v>4675</v>
      </c>
      <c r="Q23" s="15">
        <v>4764.7</v>
      </c>
      <c r="R23" s="15">
        <v>4573.1</v>
      </c>
      <c r="S23" s="15">
        <v>4534.1</v>
      </c>
      <c r="T23" s="11">
        <v>4370.6</v>
      </c>
      <c r="U23" s="11">
        <v>4385.3</v>
      </c>
      <c r="V23" s="11">
        <v>4342.7</v>
      </c>
      <c r="W23" s="7">
        <v>4340.9</v>
      </c>
      <c r="X23" s="7">
        <v>4173.3</v>
      </c>
      <c r="Y23" s="7">
        <v>4036.3</v>
      </c>
      <c r="Z23" s="7">
        <v>4099.4</v>
      </c>
      <c r="AA23" s="7"/>
      <c r="AB23" s="7"/>
      <c r="AC23" s="7"/>
      <c r="AD23" s="7"/>
      <c r="AE23" s="7"/>
      <c r="AF23" s="7"/>
      <c r="AG23" s="7"/>
      <c r="AH23" s="7"/>
      <c r="AI23" s="7"/>
      <c r="AJ23" s="7"/>
    </row>
    <row r="24" spans="1:36" ht="15" customHeight="1">
      <c r="A24" s="24" t="s">
        <v>252</v>
      </c>
      <c r="B24" s="23">
        <v>3029.7</v>
      </c>
      <c r="C24" s="15">
        <v>2718.1</v>
      </c>
      <c r="D24" s="20">
        <v>2462</v>
      </c>
      <c r="E24" s="15">
        <v>2085.2</v>
      </c>
      <c r="F24" s="20">
        <v>1996.6</v>
      </c>
      <c r="G24" s="15">
        <v>1920.4</v>
      </c>
      <c r="H24" s="15">
        <v>1799.7</v>
      </c>
      <c r="I24" s="15">
        <v>1753.3</v>
      </c>
      <c r="J24" s="15">
        <v>1716.4</v>
      </c>
      <c r="K24" s="15">
        <v>1698.4</v>
      </c>
      <c r="L24" s="15">
        <v>1678.9</v>
      </c>
      <c r="M24" s="15">
        <v>1646.2</v>
      </c>
      <c r="N24" s="15">
        <v>1661.8</v>
      </c>
      <c r="O24" s="15">
        <v>1628.9</v>
      </c>
      <c r="P24" s="15">
        <v>1666.8</v>
      </c>
      <c r="Q24" s="15">
        <v>1703.1</v>
      </c>
      <c r="R24" s="15">
        <v>1732.8</v>
      </c>
      <c r="S24" s="15">
        <v>1816.6</v>
      </c>
      <c r="T24" s="11">
        <v>1730.5</v>
      </c>
      <c r="U24" s="11">
        <v>1855.2</v>
      </c>
      <c r="V24" s="23">
        <v>1880</v>
      </c>
      <c r="W24" s="7">
        <v>1937.5</v>
      </c>
      <c r="X24" s="7">
        <v>1874.2</v>
      </c>
      <c r="Y24" s="7">
        <v>1805.5</v>
      </c>
      <c r="Z24" s="7">
        <v>1787.4</v>
      </c>
      <c r="AA24" s="7"/>
      <c r="AB24" s="7"/>
      <c r="AC24" s="7"/>
      <c r="AD24" s="7"/>
      <c r="AE24" s="7"/>
      <c r="AF24" s="7"/>
      <c r="AG24" s="7"/>
      <c r="AH24" s="7"/>
      <c r="AI24" s="7"/>
      <c r="AJ24" s="7"/>
    </row>
    <row r="25" spans="1:36" ht="12.75">
      <c r="A25" s="24" t="s">
        <v>253</v>
      </c>
      <c r="B25" s="11">
        <v>7587.5</v>
      </c>
      <c r="C25" s="20">
        <v>6813</v>
      </c>
      <c r="D25" s="20">
        <v>5894</v>
      </c>
      <c r="E25" s="15">
        <v>5140.8</v>
      </c>
      <c r="F25" s="20">
        <v>5005.6</v>
      </c>
      <c r="G25" s="15">
        <v>4876.6</v>
      </c>
      <c r="H25" s="20">
        <v>4653</v>
      </c>
      <c r="I25" s="15">
        <v>4562.9</v>
      </c>
      <c r="J25" s="15">
        <v>4663.9</v>
      </c>
      <c r="K25" s="20">
        <v>4997.9</v>
      </c>
      <c r="L25" s="15">
        <v>5148.1</v>
      </c>
      <c r="M25" s="15">
        <v>5857.5</v>
      </c>
      <c r="N25" s="15">
        <v>5929.4</v>
      </c>
      <c r="O25" s="15">
        <v>6774.4</v>
      </c>
      <c r="P25" s="15">
        <v>6521.2</v>
      </c>
      <c r="Q25" s="15">
        <v>6338.3</v>
      </c>
      <c r="R25" s="15">
        <v>6448.4</v>
      </c>
      <c r="S25" s="15">
        <v>6091.5</v>
      </c>
      <c r="T25" s="11">
        <v>5500.5</v>
      </c>
      <c r="U25" s="11">
        <v>5565.1</v>
      </c>
      <c r="V25" s="11">
        <v>5753.5</v>
      </c>
      <c r="W25" s="18">
        <v>6001.8</v>
      </c>
      <c r="X25" s="7">
        <v>5350.9</v>
      </c>
      <c r="Y25" s="7">
        <v>4938.4</v>
      </c>
      <c r="Z25" s="7">
        <v>4799.6</v>
      </c>
      <c r="AA25" s="7"/>
      <c r="AB25" s="7"/>
      <c r="AC25" s="7"/>
      <c r="AD25" s="7"/>
      <c r="AE25" s="7"/>
      <c r="AF25" s="7"/>
      <c r="AG25" s="7"/>
      <c r="AH25" s="7"/>
      <c r="AI25" s="7"/>
      <c r="AJ25" s="7"/>
    </row>
    <row r="26" spans="1:36" ht="12.75">
      <c r="A26" s="24" t="s">
        <v>254</v>
      </c>
      <c r="B26" s="11">
        <v>3460.6</v>
      </c>
      <c r="C26" s="15">
        <v>2583.9</v>
      </c>
      <c r="D26" s="15">
        <v>2386.7</v>
      </c>
      <c r="E26" s="15">
        <v>2609.3</v>
      </c>
      <c r="F26" s="15">
        <v>2735.7</v>
      </c>
      <c r="G26" s="15">
        <v>2531.3</v>
      </c>
      <c r="H26" s="15">
        <v>2554.2</v>
      </c>
      <c r="I26" s="15">
        <v>2571.6</v>
      </c>
      <c r="J26" s="15">
        <v>2767.7</v>
      </c>
      <c r="K26" s="15">
        <v>2685.4</v>
      </c>
      <c r="L26" s="15">
        <v>2723.6</v>
      </c>
      <c r="M26" s="15">
        <v>2733.2</v>
      </c>
      <c r="N26" s="15">
        <v>2834.1</v>
      </c>
      <c r="O26" s="15">
        <v>2786.8</v>
      </c>
      <c r="P26" s="15">
        <v>2868.1</v>
      </c>
      <c r="Q26" s="20">
        <v>2815</v>
      </c>
      <c r="R26" s="20">
        <v>2992.4</v>
      </c>
      <c r="S26" s="15">
        <v>3217.5</v>
      </c>
      <c r="T26" s="11">
        <v>3347.3</v>
      </c>
      <c r="U26" s="11">
        <v>3135.9</v>
      </c>
      <c r="V26" s="11">
        <v>3105.8</v>
      </c>
      <c r="W26" s="7">
        <v>3293.3</v>
      </c>
      <c r="X26" s="7">
        <v>3424.8</v>
      </c>
      <c r="Y26" s="18">
        <v>3251</v>
      </c>
      <c r="Z26" s="18">
        <v>3323</v>
      </c>
      <c r="AA26" s="7"/>
      <c r="AB26" s="7"/>
      <c r="AC26" s="7"/>
      <c r="AD26" s="7"/>
      <c r="AE26" s="7"/>
      <c r="AF26" s="7"/>
      <c r="AG26" s="7"/>
      <c r="AH26" s="7"/>
      <c r="AI26" s="7"/>
      <c r="AJ26" s="7"/>
    </row>
    <row r="27" spans="1:36" ht="12.75">
      <c r="A27" s="24" t="s">
        <v>255</v>
      </c>
      <c r="B27" s="11">
        <v>1741.6</v>
      </c>
      <c r="C27" s="15">
        <v>1608.9</v>
      </c>
      <c r="D27" s="15">
        <v>1604.8</v>
      </c>
      <c r="E27" s="20">
        <v>1238</v>
      </c>
      <c r="F27" s="15">
        <v>1110.9</v>
      </c>
      <c r="G27" s="15">
        <v>1161.8</v>
      </c>
      <c r="H27" s="20">
        <v>989.9</v>
      </c>
      <c r="I27" s="15">
        <v>921.9</v>
      </c>
      <c r="J27" s="20">
        <v>831</v>
      </c>
      <c r="K27" s="15">
        <v>850.4</v>
      </c>
      <c r="L27" s="15">
        <v>1130.8</v>
      </c>
      <c r="M27" s="15">
        <v>1164.8</v>
      </c>
      <c r="N27" s="15">
        <v>1356.5</v>
      </c>
      <c r="O27" s="15">
        <v>1448.2</v>
      </c>
      <c r="P27" s="15">
        <v>1650.6</v>
      </c>
      <c r="Q27" s="15">
        <v>1863.1</v>
      </c>
      <c r="R27" s="15">
        <v>1908.6</v>
      </c>
      <c r="S27" s="20">
        <v>1532</v>
      </c>
      <c r="T27" s="23">
        <v>1546</v>
      </c>
      <c r="U27" s="11">
        <v>1605.3</v>
      </c>
      <c r="V27" s="11">
        <v>1622.8</v>
      </c>
      <c r="W27" s="7">
        <v>1638.2</v>
      </c>
      <c r="X27" s="7">
        <v>1455.8</v>
      </c>
      <c r="Y27" s="18">
        <v>1340</v>
      </c>
      <c r="Z27" s="7">
        <v>1294.5</v>
      </c>
      <c r="AA27" s="7"/>
      <c r="AB27" s="7"/>
      <c r="AC27" s="7"/>
      <c r="AD27" s="7"/>
      <c r="AE27" s="7"/>
      <c r="AF27" s="7"/>
      <c r="AG27" s="7"/>
      <c r="AH27" s="7"/>
      <c r="AI27" s="7"/>
      <c r="AJ27" s="7"/>
    </row>
    <row r="28" spans="1:36" ht="28.5">
      <c r="A28" s="5" t="s">
        <v>256</v>
      </c>
      <c r="B28" s="7">
        <v>60.1</v>
      </c>
      <c r="C28" s="6">
        <v>49.5</v>
      </c>
      <c r="D28" s="6">
        <v>44.6</v>
      </c>
      <c r="E28" s="6">
        <v>35.6</v>
      </c>
      <c r="F28" s="6">
        <v>36.8</v>
      </c>
      <c r="G28" s="9">
        <v>33</v>
      </c>
      <c r="H28" s="6">
        <v>32.9</v>
      </c>
      <c r="I28" s="6">
        <v>27.5</v>
      </c>
      <c r="J28" s="6">
        <v>30.7</v>
      </c>
      <c r="K28" s="6">
        <v>33.6</v>
      </c>
      <c r="L28" s="6">
        <v>28.6</v>
      </c>
      <c r="M28" s="6">
        <v>28.1</v>
      </c>
      <c r="N28" s="6">
        <v>28.5</v>
      </c>
      <c r="O28" s="6">
        <v>27.8</v>
      </c>
      <c r="P28" s="6">
        <v>29.7</v>
      </c>
      <c r="Q28" s="6">
        <v>29.9</v>
      </c>
      <c r="R28" s="6">
        <v>31.3</v>
      </c>
      <c r="S28" s="6">
        <v>29.4</v>
      </c>
      <c r="T28" s="7">
        <v>24.3</v>
      </c>
      <c r="U28" s="7">
        <v>27.6</v>
      </c>
      <c r="V28" s="7">
        <v>29.2</v>
      </c>
      <c r="W28" s="7">
        <v>26.2</v>
      </c>
      <c r="X28" s="7">
        <v>27.5</v>
      </c>
      <c r="Y28" s="7">
        <v>28.9</v>
      </c>
      <c r="Z28" s="7">
        <v>27.2</v>
      </c>
      <c r="AA28" s="7"/>
      <c r="AB28" s="7"/>
      <c r="AC28" s="7"/>
      <c r="AD28" s="7"/>
      <c r="AE28" s="7"/>
      <c r="AF28" s="7"/>
      <c r="AG28" s="7"/>
      <c r="AH28" s="7"/>
      <c r="AI28" s="7"/>
      <c r="AJ28" s="7"/>
    </row>
    <row r="29" spans="1:36" ht="41.25">
      <c r="A29" s="5" t="s">
        <v>257</v>
      </c>
      <c r="B29" s="7">
        <v>54</v>
      </c>
      <c r="C29" s="6">
        <v>52</v>
      </c>
      <c r="D29" s="6">
        <v>52</v>
      </c>
      <c r="E29" s="6">
        <v>50</v>
      </c>
      <c r="F29" s="6">
        <v>52</v>
      </c>
      <c r="G29" s="6">
        <v>51</v>
      </c>
      <c r="H29" s="6">
        <v>51</v>
      </c>
      <c r="I29" s="6">
        <v>47</v>
      </c>
      <c r="J29" s="6">
        <v>50</v>
      </c>
      <c r="K29" s="6">
        <v>51</v>
      </c>
      <c r="L29" s="6">
        <v>47</v>
      </c>
      <c r="M29" s="6">
        <v>49</v>
      </c>
      <c r="N29" s="6">
        <v>50</v>
      </c>
      <c r="O29" s="6">
        <v>50</v>
      </c>
      <c r="P29" s="6">
        <v>51</v>
      </c>
      <c r="Q29" s="6">
        <v>49</v>
      </c>
      <c r="R29" s="6">
        <v>51</v>
      </c>
      <c r="S29" s="6">
        <v>49</v>
      </c>
      <c r="T29" s="7">
        <v>46</v>
      </c>
      <c r="U29" s="7">
        <v>46</v>
      </c>
      <c r="V29" s="7">
        <v>49</v>
      </c>
      <c r="W29" s="7">
        <v>46</v>
      </c>
      <c r="X29" s="7">
        <v>51</v>
      </c>
      <c r="Y29" s="7">
        <v>53</v>
      </c>
      <c r="Z29" s="7">
        <v>52</v>
      </c>
      <c r="AA29" s="7"/>
      <c r="AB29" s="7"/>
      <c r="AC29" s="7"/>
      <c r="AD29" s="7"/>
      <c r="AE29" s="7"/>
      <c r="AF29" s="7"/>
      <c r="AG29" s="7"/>
      <c r="AH29" s="7"/>
      <c r="AI29" s="7"/>
      <c r="AJ29" s="7"/>
    </row>
    <row r="30" spans="1:36" ht="15.75">
      <c r="A30" s="5" t="s">
        <v>258</v>
      </c>
      <c r="B30" s="7"/>
      <c r="C30" s="6"/>
      <c r="D30" s="6"/>
      <c r="E30" s="6"/>
      <c r="F30" s="6"/>
      <c r="G30" s="6"/>
      <c r="H30" s="6"/>
      <c r="I30" s="6"/>
      <c r="J30" s="6"/>
      <c r="K30" s="6"/>
      <c r="L30" s="6"/>
      <c r="M30" s="6">
        <v>2037.6</v>
      </c>
      <c r="N30" s="6">
        <v>2613.5</v>
      </c>
      <c r="O30" s="6">
        <v>2644.3</v>
      </c>
      <c r="P30" s="6">
        <v>3035.5</v>
      </c>
      <c r="Q30" s="6">
        <v>3519.4</v>
      </c>
      <c r="R30" s="6">
        <v>3899.3</v>
      </c>
      <c r="S30" s="6">
        <v>3876.9</v>
      </c>
      <c r="T30" s="20">
        <v>3505</v>
      </c>
      <c r="U30" s="7">
        <v>3734.7</v>
      </c>
      <c r="V30" s="7">
        <v>4303.3</v>
      </c>
      <c r="W30" s="7">
        <v>5007.9</v>
      </c>
      <c r="X30" s="7">
        <v>5152.8</v>
      </c>
      <c r="Y30" s="11">
        <v>5168.3</v>
      </c>
      <c r="Z30" s="7">
        <v>5060.6</v>
      </c>
      <c r="AA30" s="7"/>
      <c r="AB30" s="7"/>
      <c r="AC30" s="7"/>
      <c r="AD30" s="7"/>
      <c r="AE30" s="7"/>
      <c r="AF30" s="7"/>
      <c r="AG30" s="7"/>
      <c r="AH30" s="7"/>
      <c r="AI30" s="7"/>
      <c r="AJ30" s="7"/>
    </row>
    <row r="31" spans="1:36" ht="15.75">
      <c r="A31" s="5" t="s">
        <v>259</v>
      </c>
      <c r="B31" s="7"/>
      <c r="C31" s="6"/>
      <c r="D31" s="6"/>
      <c r="E31" s="6"/>
      <c r="F31" s="6"/>
      <c r="G31" s="6"/>
      <c r="H31" s="6"/>
      <c r="I31" s="6"/>
      <c r="J31" s="6"/>
      <c r="K31" s="6"/>
      <c r="L31" s="6"/>
      <c r="M31" s="6">
        <v>210.6</v>
      </c>
      <c r="N31" s="6">
        <v>287.3</v>
      </c>
      <c r="O31" s="6">
        <v>142.8</v>
      </c>
      <c r="P31" s="6">
        <v>142.5</v>
      </c>
      <c r="Q31" s="9">
        <v>140</v>
      </c>
      <c r="R31" s="6">
        <v>287.7</v>
      </c>
      <c r="S31" s="6">
        <v>122.9</v>
      </c>
      <c r="T31" s="20">
        <v>141</v>
      </c>
      <c r="U31" s="7">
        <v>114.4</v>
      </c>
      <c r="V31" s="7">
        <v>120.2</v>
      </c>
      <c r="W31" s="7">
        <v>113.7</v>
      </c>
      <c r="X31" s="7">
        <v>116.7</v>
      </c>
      <c r="Y31" s="11">
        <v>124.3</v>
      </c>
      <c r="Z31" s="7">
        <v>110.1</v>
      </c>
      <c r="AA31" s="7"/>
      <c r="AB31" s="7"/>
      <c r="AC31" s="7"/>
      <c r="AD31" s="7"/>
      <c r="AE31" s="7"/>
      <c r="AF31" s="7"/>
      <c r="AG31" s="7"/>
      <c r="AH31" s="7"/>
      <c r="AI31" s="7"/>
      <c r="AJ31" s="7"/>
    </row>
    <row r="32" spans="1:36" ht="28.5">
      <c r="A32" s="5" t="s">
        <v>260</v>
      </c>
      <c r="B32" s="7"/>
      <c r="C32" s="6"/>
      <c r="D32" s="6"/>
      <c r="E32" s="6"/>
      <c r="F32" s="6"/>
      <c r="G32" s="6"/>
      <c r="H32" s="6"/>
      <c r="I32" s="6"/>
      <c r="J32" s="6"/>
      <c r="K32" s="6"/>
      <c r="L32" s="6"/>
      <c r="M32" s="6">
        <v>1215.9</v>
      </c>
      <c r="N32" s="6">
        <v>1342.7</v>
      </c>
      <c r="O32" s="6">
        <v>1140.9</v>
      </c>
      <c r="P32" s="6">
        <v>1265.7</v>
      </c>
      <c r="Q32" s="6">
        <v>1395.8</v>
      </c>
      <c r="R32" s="6">
        <v>2257.4</v>
      </c>
      <c r="S32" s="6">
        <v>1960.7</v>
      </c>
      <c r="T32" s="15">
        <v>1661.4</v>
      </c>
      <c r="U32" s="7">
        <v>1738.1</v>
      </c>
      <c r="V32" s="7">
        <v>1990.7</v>
      </c>
      <c r="W32" s="7">
        <v>2348.1</v>
      </c>
      <c r="X32" s="7">
        <v>2043.6</v>
      </c>
      <c r="Y32" s="11">
        <v>2357.2</v>
      </c>
      <c r="Z32" s="7">
        <v>2685.1</v>
      </c>
      <c r="AA32" s="7"/>
      <c r="AB32" s="7"/>
      <c r="AC32" s="7"/>
      <c r="AD32" s="7"/>
      <c r="AE32" s="7"/>
      <c r="AF32" s="7"/>
      <c r="AG32" s="7"/>
      <c r="AH32" s="7"/>
      <c r="AI32" s="7"/>
      <c r="AJ32" s="7"/>
    </row>
    <row r="33" spans="1:36" ht="12.75">
      <c r="A33" s="5" t="s">
        <v>261</v>
      </c>
      <c r="B33" s="7">
        <v>76</v>
      </c>
      <c r="C33" s="6">
        <v>79</v>
      </c>
      <c r="D33" s="6">
        <v>85</v>
      </c>
      <c r="E33" s="6">
        <v>90</v>
      </c>
      <c r="F33" s="6">
        <v>94</v>
      </c>
      <c r="G33" s="6">
        <v>94</v>
      </c>
      <c r="H33" s="6">
        <v>95</v>
      </c>
      <c r="I33" s="6">
        <v>99</v>
      </c>
      <c r="J33" s="6">
        <v>99</v>
      </c>
      <c r="K33" s="6">
        <v>100</v>
      </c>
      <c r="L33" s="6">
        <v>100</v>
      </c>
      <c r="M33" s="6">
        <v>100</v>
      </c>
      <c r="N33" s="6">
        <v>100</v>
      </c>
      <c r="O33" s="6">
        <v>100</v>
      </c>
      <c r="P33" s="6">
        <v>100</v>
      </c>
      <c r="Q33" s="6">
        <v>100</v>
      </c>
      <c r="R33" s="6">
        <v>101</v>
      </c>
      <c r="S33" s="6">
        <v>101</v>
      </c>
      <c r="T33" s="7">
        <v>101</v>
      </c>
      <c r="U33" s="7">
        <v>101</v>
      </c>
      <c r="V33" s="7">
        <v>102</v>
      </c>
      <c r="W33" s="7">
        <v>102</v>
      </c>
      <c r="X33" s="7">
        <v>102</v>
      </c>
      <c r="Y33" s="7">
        <v>103</v>
      </c>
      <c r="Z33" s="7">
        <v>103</v>
      </c>
      <c r="AA33" s="7"/>
      <c r="AB33" s="7"/>
      <c r="AC33" s="7"/>
      <c r="AD33" s="7"/>
      <c r="AE33" s="7"/>
      <c r="AF33" s="7"/>
      <c r="AG33" s="7"/>
      <c r="AH33" s="7"/>
      <c r="AI33" s="7"/>
      <c r="AJ33" s="7"/>
    </row>
    <row r="34" spans="1:36" ht="12.75">
      <c r="A34" s="25" t="s">
        <v>262</v>
      </c>
      <c r="B34" s="7">
        <v>19.9</v>
      </c>
      <c r="C34" s="6">
        <v>20.4</v>
      </c>
      <c r="D34" s="6">
        <v>28.7</v>
      </c>
      <c r="E34" s="6">
        <v>29.5</v>
      </c>
      <c r="F34" s="6">
        <v>30.2</v>
      </c>
      <c r="G34" s="9">
        <v>31</v>
      </c>
      <c r="H34" s="6">
        <v>31.1</v>
      </c>
      <c r="I34" s="6">
        <v>33.2</v>
      </c>
      <c r="J34" s="6">
        <v>33.3</v>
      </c>
      <c r="K34" s="6">
        <v>33.3</v>
      </c>
      <c r="L34" s="6">
        <v>33.7</v>
      </c>
      <c r="M34" s="6">
        <v>33.7</v>
      </c>
      <c r="N34" s="6">
        <v>33.7</v>
      </c>
      <c r="O34" s="6">
        <v>33.7</v>
      </c>
      <c r="P34" s="6">
        <v>33.7</v>
      </c>
      <c r="Q34" s="6">
        <v>33.7</v>
      </c>
      <c r="R34" s="6">
        <v>33.8</v>
      </c>
      <c r="S34" s="6">
        <v>33.8</v>
      </c>
      <c r="T34" s="7">
        <v>33.8</v>
      </c>
      <c r="U34" s="7">
        <v>33.8</v>
      </c>
      <c r="V34" s="7">
        <v>33.8</v>
      </c>
      <c r="W34" s="7">
        <v>33.8</v>
      </c>
      <c r="X34" s="7">
        <v>33.8</v>
      </c>
      <c r="Y34" s="7">
        <v>33.8</v>
      </c>
      <c r="Z34" s="7">
        <v>33.9</v>
      </c>
      <c r="AA34" s="7"/>
      <c r="AB34" s="7"/>
      <c r="AC34" s="7"/>
      <c r="AD34" s="7"/>
      <c r="AE34" s="7"/>
      <c r="AF34" s="7"/>
      <c r="AG34" s="7"/>
      <c r="AH34" s="7"/>
      <c r="AI34" s="7"/>
      <c r="AJ34" s="7"/>
    </row>
    <row r="35" spans="1:36" ht="12.75">
      <c r="A35" s="5" t="s">
        <v>263</v>
      </c>
      <c r="B35" s="7">
        <v>16</v>
      </c>
      <c r="C35" s="6">
        <v>22</v>
      </c>
      <c r="D35" s="6">
        <v>25</v>
      </c>
      <c r="E35" s="6">
        <v>28</v>
      </c>
      <c r="F35" s="6">
        <v>30</v>
      </c>
      <c r="G35" s="6">
        <v>31</v>
      </c>
      <c r="H35" s="6">
        <v>32</v>
      </c>
      <c r="I35" s="6">
        <v>34</v>
      </c>
      <c r="J35" s="6">
        <v>35</v>
      </c>
      <c r="K35" s="6">
        <v>35</v>
      </c>
      <c r="L35" s="6">
        <v>35</v>
      </c>
      <c r="M35" s="6">
        <v>35</v>
      </c>
      <c r="N35" s="6">
        <v>35</v>
      </c>
      <c r="O35" s="6">
        <v>35</v>
      </c>
      <c r="P35" s="6">
        <v>35</v>
      </c>
      <c r="Q35" s="6">
        <v>35</v>
      </c>
      <c r="R35" s="6">
        <v>35</v>
      </c>
      <c r="S35" s="6">
        <v>39</v>
      </c>
      <c r="T35" s="7">
        <v>40</v>
      </c>
      <c r="U35" s="7">
        <v>40</v>
      </c>
      <c r="V35" s="7">
        <v>41</v>
      </c>
      <c r="W35" s="7">
        <v>42</v>
      </c>
      <c r="X35" s="7">
        <v>44</v>
      </c>
      <c r="Y35" s="7">
        <v>47</v>
      </c>
      <c r="Z35" s="7">
        <v>48</v>
      </c>
      <c r="AA35" s="7"/>
      <c r="AB35" s="7"/>
      <c r="AC35" s="7"/>
      <c r="AD35" s="7"/>
      <c r="AE35" s="7"/>
      <c r="AF35" s="7"/>
      <c r="AG35" s="7"/>
      <c r="AH35" s="7"/>
      <c r="AI35" s="7"/>
      <c r="AJ35" s="7"/>
    </row>
    <row r="36" spans="1:36" ht="12.75" customHeight="1">
      <c r="A36" s="25" t="s">
        <v>262</v>
      </c>
      <c r="B36" s="7">
        <v>3.4</v>
      </c>
      <c r="C36" s="9">
        <v>4</v>
      </c>
      <c r="D36" s="6">
        <v>4.3</v>
      </c>
      <c r="E36" s="6">
        <v>6.2</v>
      </c>
      <c r="F36" s="6">
        <v>6.3</v>
      </c>
      <c r="G36" s="6">
        <v>6.3</v>
      </c>
      <c r="H36" s="6">
        <v>6.4</v>
      </c>
      <c r="I36" s="6">
        <v>6.6</v>
      </c>
      <c r="J36" s="6">
        <v>6.7</v>
      </c>
      <c r="K36" s="6">
        <v>6.8</v>
      </c>
      <c r="L36" s="6">
        <v>6.9</v>
      </c>
      <c r="M36" s="6">
        <v>6.9</v>
      </c>
      <c r="N36" s="6">
        <v>6.9</v>
      </c>
      <c r="O36" s="6">
        <v>6.9</v>
      </c>
      <c r="P36" s="6">
        <v>6.9</v>
      </c>
      <c r="Q36" s="6">
        <v>6.9</v>
      </c>
      <c r="R36" s="6">
        <v>6.9</v>
      </c>
      <c r="S36" s="6">
        <v>7.3</v>
      </c>
      <c r="T36" s="7">
        <v>7.8</v>
      </c>
      <c r="U36" s="7">
        <v>7.8</v>
      </c>
      <c r="V36" s="7">
        <v>9.2</v>
      </c>
      <c r="W36" s="7">
        <v>9.5</v>
      </c>
      <c r="X36" s="7">
        <v>11.5</v>
      </c>
      <c r="Y36" s="7">
        <v>12.8</v>
      </c>
      <c r="Z36" s="7">
        <v>13.9</v>
      </c>
      <c r="AA36" s="7"/>
      <c r="AB36" s="7"/>
      <c r="AC36" s="7"/>
      <c r="AD36" s="7"/>
      <c r="AE36" s="7"/>
      <c r="AF36" s="7"/>
      <c r="AG36" s="7"/>
      <c r="AH36" s="7"/>
      <c r="AI36" s="7"/>
      <c r="AJ36" s="7"/>
    </row>
    <row r="37" spans="1:36" ht="21.75" customHeight="1">
      <c r="A37" s="424" t="s">
        <v>2392</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27"/>
      <c r="AB37" s="27"/>
      <c r="AC37" s="27"/>
      <c r="AD37" s="27"/>
      <c r="AE37" s="27"/>
      <c r="AF37" s="27"/>
      <c r="AG37" s="27"/>
      <c r="AH37" s="27"/>
      <c r="AI37" s="27"/>
      <c r="AJ37" s="27"/>
    </row>
    <row r="38" spans="1:36" ht="18.75" customHeight="1">
      <c r="A38" s="423" t="s">
        <v>264</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27"/>
      <c r="AB38" s="27"/>
      <c r="AC38" s="27"/>
      <c r="AD38" s="27"/>
      <c r="AE38" s="27"/>
      <c r="AF38" s="27"/>
      <c r="AG38" s="27"/>
      <c r="AH38" s="27"/>
      <c r="AI38" s="27"/>
      <c r="AJ38" s="27"/>
    </row>
    <row r="39" spans="1:36" ht="18" customHeight="1">
      <c r="A39" s="425" t="s">
        <v>2393</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7"/>
      <c r="AB39" s="7"/>
      <c r="AC39" s="7"/>
      <c r="AD39" s="7"/>
      <c r="AE39" s="7"/>
      <c r="AF39" s="7"/>
      <c r="AG39" s="7"/>
      <c r="AH39" s="7"/>
      <c r="AI39" s="7"/>
      <c r="AJ39" s="7"/>
    </row>
    <row r="40" spans="1:36" ht="17.25" customHeight="1">
      <c r="A40" s="422" t="s">
        <v>265</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7"/>
      <c r="AB40" s="7"/>
      <c r="AC40" s="7"/>
      <c r="AD40" s="7"/>
      <c r="AE40" s="7"/>
      <c r="AF40" s="7"/>
      <c r="AG40" s="7"/>
      <c r="AH40" s="7"/>
      <c r="AI40" s="7"/>
      <c r="AJ40" s="7"/>
    </row>
    <row r="41" spans="1:36" ht="18" customHeight="1">
      <c r="A41" s="422" t="s">
        <v>2378</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7"/>
      <c r="AB41" s="7"/>
      <c r="AC41" s="7"/>
      <c r="AD41" s="7"/>
      <c r="AE41" s="7"/>
      <c r="AF41" s="7"/>
      <c r="AG41" s="7"/>
      <c r="AH41" s="7"/>
      <c r="AI41" s="7"/>
      <c r="AJ41" s="7"/>
    </row>
    <row r="42" spans="1:36" ht="17.25" customHeight="1">
      <c r="A42" s="422" t="s">
        <v>266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7"/>
      <c r="AB42" s="7"/>
      <c r="AC42" s="7"/>
      <c r="AD42" s="7"/>
      <c r="AE42" s="7"/>
      <c r="AF42" s="7"/>
      <c r="AG42" s="7"/>
      <c r="AH42" s="7"/>
      <c r="AI42" s="7"/>
      <c r="AJ42" s="7"/>
    </row>
    <row r="43" spans="1:36" ht="16.5" customHeight="1">
      <c r="A43" s="28" t="s">
        <v>267</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1:36" ht="18.75" customHeight="1">
      <c r="A44" s="5" t="s">
        <v>268</v>
      </c>
      <c r="B44" s="11">
        <v>4335</v>
      </c>
      <c r="C44" s="29">
        <v>3899</v>
      </c>
      <c r="D44" s="29">
        <v>2211</v>
      </c>
      <c r="E44" s="29">
        <v>1471</v>
      </c>
      <c r="F44" s="29">
        <v>1526</v>
      </c>
      <c r="G44" s="29">
        <v>1479</v>
      </c>
      <c r="H44" s="29">
        <v>1521</v>
      </c>
      <c r="I44" s="29">
        <v>1255</v>
      </c>
      <c r="J44" s="29">
        <v>1235</v>
      </c>
      <c r="K44" s="29">
        <v>1722</v>
      </c>
      <c r="L44" s="29">
        <v>1850</v>
      </c>
      <c r="M44" s="29">
        <v>1108</v>
      </c>
      <c r="N44" s="29">
        <v>1087</v>
      </c>
      <c r="O44" s="29">
        <v>931</v>
      </c>
      <c r="P44" s="29">
        <v>1085</v>
      </c>
      <c r="Q44" s="29">
        <v>1221</v>
      </c>
      <c r="R44" s="29">
        <v>1501</v>
      </c>
      <c r="S44" s="29">
        <v>1457</v>
      </c>
      <c r="T44" s="11">
        <v>913</v>
      </c>
      <c r="U44" s="11">
        <v>1177</v>
      </c>
      <c r="V44" s="11">
        <v>1252</v>
      </c>
      <c r="W44" s="11">
        <v>1289</v>
      </c>
      <c r="X44" s="7">
        <v>1248</v>
      </c>
      <c r="Y44" s="7">
        <v>1281</v>
      </c>
      <c r="Z44" s="7">
        <v>1058</v>
      </c>
      <c r="AA44" s="7"/>
      <c r="AB44" s="7"/>
      <c r="AC44" s="7"/>
      <c r="AD44" s="7"/>
      <c r="AE44" s="7"/>
      <c r="AF44" s="7"/>
      <c r="AG44" s="7"/>
      <c r="AH44" s="7"/>
      <c r="AI44" s="7"/>
      <c r="AJ44" s="7"/>
    </row>
    <row r="45" spans="1:36" ht="16.5" customHeight="1">
      <c r="A45" s="5" t="s">
        <v>269</v>
      </c>
      <c r="B45" s="11">
        <v>4263</v>
      </c>
      <c r="C45" s="29">
        <v>3885</v>
      </c>
      <c r="D45" s="29">
        <v>2207</v>
      </c>
      <c r="E45" s="11">
        <v>1469</v>
      </c>
      <c r="F45" s="29">
        <v>1521</v>
      </c>
      <c r="G45" s="29">
        <v>1477</v>
      </c>
      <c r="H45" s="29">
        <v>1510</v>
      </c>
      <c r="I45" s="29">
        <v>1250</v>
      </c>
      <c r="J45" s="29">
        <v>1234</v>
      </c>
      <c r="K45" s="29">
        <v>1719</v>
      </c>
      <c r="L45" s="29">
        <v>1847</v>
      </c>
      <c r="M45" s="29">
        <v>1105</v>
      </c>
      <c r="N45" s="29">
        <v>1080</v>
      </c>
      <c r="O45" s="29">
        <v>925</v>
      </c>
      <c r="P45" s="29">
        <v>1079</v>
      </c>
      <c r="Q45" s="29">
        <v>1211</v>
      </c>
      <c r="R45" s="29">
        <v>1488</v>
      </c>
      <c r="S45" s="29">
        <v>1432</v>
      </c>
      <c r="T45" s="11">
        <v>901</v>
      </c>
      <c r="U45" s="11">
        <v>1169</v>
      </c>
      <c r="V45" s="11">
        <v>1235</v>
      </c>
      <c r="W45" s="11">
        <v>1258</v>
      </c>
      <c r="X45" s="7">
        <v>1222</v>
      </c>
      <c r="Y45" s="7">
        <v>1267</v>
      </c>
      <c r="Z45" s="7">
        <v>1038</v>
      </c>
      <c r="AA45" s="7"/>
      <c r="AB45" s="7"/>
      <c r="AC45" s="7"/>
      <c r="AD45" s="7"/>
      <c r="AE45" s="7"/>
      <c r="AF45" s="7"/>
      <c r="AG45" s="7"/>
      <c r="AH45" s="7"/>
      <c r="AI45" s="7"/>
      <c r="AJ45" s="7"/>
    </row>
    <row r="46" spans="1:36" ht="24" customHeight="1">
      <c r="A46" s="423" t="s">
        <v>2398</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7"/>
      <c r="AB46" s="7"/>
      <c r="AC46" s="7"/>
      <c r="AD46" s="7"/>
      <c r="AE46" s="7"/>
      <c r="AF46" s="7"/>
      <c r="AG46" s="7"/>
      <c r="AH46" s="7"/>
      <c r="AI46" s="7"/>
      <c r="AJ46" s="7"/>
    </row>
  </sheetData>
  <sheetProtection selectLockedCells="1" selectUnlockedCells="1"/>
  <mergeCells count="9">
    <mergeCell ref="A41:Z41"/>
    <mergeCell ref="A42:Z42"/>
    <mergeCell ref="A46:Z46"/>
    <mergeCell ref="A1:Z1"/>
    <mergeCell ref="A3:Z3"/>
    <mergeCell ref="A37:Z37"/>
    <mergeCell ref="A38:Z38"/>
    <mergeCell ref="A39:Z39"/>
    <mergeCell ref="A40:Z40"/>
  </mergeCells>
  <printOptions/>
  <pageMargins left="0.75" right="0.75" top="1" bottom="1"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V107"/>
  <sheetViews>
    <sheetView zoomScalePageLayoutView="0" workbookViewId="0" topLeftCell="A1">
      <pane xSplit="1" ySplit="3" topLeftCell="I4" activePane="bottomRight" state="frozen"/>
      <selection pane="topLeft" activeCell="A1" sqref="A1"/>
      <selection pane="topRight" activeCell="B1" sqref="B1"/>
      <selection pane="bottomLeft" activeCell="A10" sqref="A10"/>
      <selection pane="bottomRight" activeCell="A1" sqref="A1:Z1"/>
    </sheetView>
  </sheetViews>
  <sheetFormatPr defaultColWidth="9.00390625" defaultRowHeight="12.75"/>
  <cols>
    <col min="1" max="1" width="23.875" style="0" customWidth="1"/>
    <col min="2" max="3" width="10.25390625" style="0" customWidth="1"/>
    <col min="4" max="4" width="10.375" style="0" customWidth="1"/>
    <col min="5" max="5" width="10.25390625" style="0" customWidth="1"/>
    <col min="6" max="9" width="10.00390625" style="0" customWidth="1"/>
    <col min="10" max="10" width="10.25390625" style="0" customWidth="1"/>
    <col min="11" max="11" width="10.375" style="0" customWidth="1"/>
    <col min="12" max="12" width="10.875" style="0" customWidth="1"/>
    <col min="13" max="13" width="10.00390625" style="0" customWidth="1"/>
    <col min="14" max="14" width="10.125" style="0" customWidth="1"/>
    <col min="15" max="15" width="10.00390625" style="0" customWidth="1"/>
    <col min="16" max="16" width="10.375" style="0" customWidth="1"/>
    <col min="17" max="17" width="10.75390625" style="0" customWidth="1"/>
    <col min="18" max="18" width="10.125" style="0" customWidth="1"/>
    <col min="19" max="19" width="10.00390625" style="0" customWidth="1"/>
    <col min="20" max="20" width="9.375" style="0" customWidth="1"/>
    <col min="21" max="22" width="9.75390625" style="0" customWidth="1"/>
    <col min="23" max="23" width="10.00390625" style="0" customWidth="1"/>
    <col min="24" max="24" width="11.00390625" style="0" customWidth="1"/>
    <col min="25" max="25" width="11.75390625" style="0" customWidth="1"/>
    <col min="26" max="26" width="11.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3.5" customHeight="1">
      <c r="A3" s="421" t="s">
        <v>270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2" ht="43.5" customHeight="1">
      <c r="A4" s="30" t="s">
        <v>271</v>
      </c>
      <c r="B4" s="7"/>
      <c r="C4" s="7"/>
      <c r="D4" s="7"/>
      <c r="E4" s="7"/>
      <c r="F4" s="7"/>
      <c r="G4" s="7"/>
      <c r="H4" s="7"/>
      <c r="I4" s="7"/>
      <c r="J4" s="7"/>
      <c r="K4" s="7"/>
      <c r="L4" s="7"/>
      <c r="M4" s="7"/>
      <c r="N4" s="7"/>
      <c r="O4" s="7"/>
      <c r="P4" s="7"/>
      <c r="Q4" s="7"/>
      <c r="R4" s="7"/>
      <c r="S4" s="7"/>
      <c r="T4" s="7"/>
      <c r="U4" s="7"/>
      <c r="V4" s="7"/>
    </row>
    <row r="5" spans="1:26" ht="25.5">
      <c r="A5" s="31" t="s">
        <v>272</v>
      </c>
      <c r="B5" s="18">
        <v>148514.7</v>
      </c>
      <c r="C5" s="18">
        <v>148561.7</v>
      </c>
      <c r="D5" s="18">
        <v>148355.9</v>
      </c>
      <c r="E5" s="18">
        <v>148459.9</v>
      </c>
      <c r="F5" s="18">
        <v>148291.6</v>
      </c>
      <c r="G5" s="18">
        <v>148028.6</v>
      </c>
      <c r="H5" s="18">
        <v>147802.1</v>
      </c>
      <c r="I5" s="18">
        <v>147539.4</v>
      </c>
      <c r="J5" s="18">
        <v>146890.1</v>
      </c>
      <c r="K5" s="18">
        <v>146303.6</v>
      </c>
      <c r="L5" s="18">
        <v>145649.3</v>
      </c>
      <c r="M5" s="18">
        <v>144963.6</v>
      </c>
      <c r="N5" s="18">
        <v>144333.6</v>
      </c>
      <c r="O5" s="18">
        <v>143801</v>
      </c>
      <c r="P5" s="18">
        <v>143236.6</v>
      </c>
      <c r="Q5" s="18">
        <v>142862.7</v>
      </c>
      <c r="R5" s="18">
        <v>142747.5</v>
      </c>
      <c r="S5" s="18">
        <v>142737.2</v>
      </c>
      <c r="T5" s="18">
        <v>142833.5</v>
      </c>
      <c r="U5" s="18">
        <v>142865.4</v>
      </c>
      <c r="V5" s="18">
        <v>143056.4</v>
      </c>
      <c r="W5" s="18">
        <v>143347.1</v>
      </c>
      <c r="X5" s="18">
        <v>143666.9</v>
      </c>
      <c r="Y5" s="18">
        <v>146267.3</v>
      </c>
      <c r="Z5" s="18">
        <v>146544.7</v>
      </c>
    </row>
    <row r="6" spans="1:26" ht="25.5">
      <c r="A6" s="31" t="s">
        <v>273</v>
      </c>
      <c r="B6" s="18">
        <v>109357.7</v>
      </c>
      <c r="C6" s="18">
        <v>108668.4</v>
      </c>
      <c r="D6" s="18">
        <v>108304.8</v>
      </c>
      <c r="E6" s="18">
        <v>108321.7</v>
      </c>
      <c r="F6" s="18">
        <v>108310.6</v>
      </c>
      <c r="G6" s="18">
        <v>108187.8</v>
      </c>
      <c r="H6" s="18">
        <v>108110.8</v>
      </c>
      <c r="I6" s="18">
        <v>108053.2</v>
      </c>
      <c r="J6" s="18">
        <v>107419.5</v>
      </c>
      <c r="K6" s="18">
        <v>107071.7</v>
      </c>
      <c r="L6" s="18">
        <v>106725.3</v>
      </c>
      <c r="M6" s="18">
        <v>106321.2</v>
      </c>
      <c r="N6" s="18">
        <v>106039.5</v>
      </c>
      <c r="O6" s="18">
        <v>105182.1</v>
      </c>
      <c r="P6" s="18">
        <v>104818.6</v>
      </c>
      <c r="Q6" s="18">
        <v>104731.7</v>
      </c>
      <c r="R6" s="18">
        <v>104865.1</v>
      </c>
      <c r="S6" s="18">
        <v>104915.5</v>
      </c>
      <c r="T6" s="18">
        <v>105061.4</v>
      </c>
      <c r="U6" s="18">
        <v>105421.2</v>
      </c>
      <c r="V6" s="18">
        <v>105742</v>
      </c>
      <c r="W6" s="18">
        <v>106118.3</v>
      </c>
      <c r="X6" s="18">
        <v>106548.7</v>
      </c>
      <c r="Y6" s="18">
        <v>108282.2</v>
      </c>
      <c r="Z6" s="18">
        <v>108657.4</v>
      </c>
    </row>
    <row r="7" spans="1:26" ht="25.5">
      <c r="A7" s="31" t="s">
        <v>274</v>
      </c>
      <c r="B7" s="18">
        <v>39157</v>
      </c>
      <c r="C7" s="18">
        <v>39893.3</v>
      </c>
      <c r="D7" s="18">
        <v>40051.1</v>
      </c>
      <c r="E7" s="18">
        <v>40138.2</v>
      </c>
      <c r="F7" s="18">
        <v>39981</v>
      </c>
      <c r="G7" s="18">
        <v>39840.8</v>
      </c>
      <c r="H7" s="18">
        <v>39691.3</v>
      </c>
      <c r="I7" s="18">
        <v>39486.2</v>
      </c>
      <c r="J7" s="18">
        <v>39470.6</v>
      </c>
      <c r="K7" s="18">
        <v>39231.9</v>
      </c>
      <c r="L7" s="18">
        <v>38924</v>
      </c>
      <c r="M7" s="18">
        <v>38642.4</v>
      </c>
      <c r="N7" s="18">
        <v>38294.1</v>
      </c>
      <c r="O7" s="18">
        <v>38618.9</v>
      </c>
      <c r="P7" s="18">
        <v>38418</v>
      </c>
      <c r="Q7" s="18">
        <v>38131</v>
      </c>
      <c r="R7" s="18">
        <v>37882.4</v>
      </c>
      <c r="S7" s="18">
        <v>37821.7</v>
      </c>
      <c r="T7" s="18">
        <v>37772.1</v>
      </c>
      <c r="U7" s="18">
        <v>37444.2</v>
      </c>
      <c r="V7" s="18">
        <v>37314.4</v>
      </c>
      <c r="W7" s="18">
        <v>37228.8</v>
      </c>
      <c r="X7" s="18">
        <v>37118.2</v>
      </c>
      <c r="Y7" s="18">
        <v>37985.1</v>
      </c>
      <c r="Z7" s="18">
        <v>37887.3</v>
      </c>
    </row>
    <row r="8" spans="1:26" ht="12.75">
      <c r="A8" s="31" t="s">
        <v>275</v>
      </c>
      <c r="B8" s="10">
        <v>69599904</v>
      </c>
      <c r="C8" s="10">
        <v>69662391</v>
      </c>
      <c r="D8" s="10">
        <v>69585409</v>
      </c>
      <c r="E8" s="10">
        <v>69659152</v>
      </c>
      <c r="F8" s="10">
        <v>69517865</v>
      </c>
      <c r="G8" s="10">
        <v>69345748</v>
      </c>
      <c r="H8" s="10">
        <v>69210709</v>
      </c>
      <c r="I8" s="10">
        <v>69058759</v>
      </c>
      <c r="J8" s="10">
        <v>68698284</v>
      </c>
      <c r="K8" s="10">
        <v>68338955</v>
      </c>
      <c r="L8" s="10">
        <v>67921974</v>
      </c>
      <c r="M8" s="10">
        <v>67490662</v>
      </c>
      <c r="N8" s="10">
        <v>67071499</v>
      </c>
      <c r="O8" s="10">
        <v>66696221</v>
      </c>
      <c r="P8" s="10">
        <v>66301704</v>
      </c>
      <c r="Q8" s="10">
        <v>66051745</v>
      </c>
      <c r="R8" s="10">
        <v>65975847</v>
      </c>
      <c r="S8" s="10">
        <v>65960828</v>
      </c>
      <c r="T8" s="10">
        <v>66015883</v>
      </c>
      <c r="U8" s="10">
        <v>66050255</v>
      </c>
      <c r="V8" s="32">
        <v>66176283</v>
      </c>
      <c r="W8" s="32">
        <v>66353527</v>
      </c>
      <c r="X8" s="32">
        <v>66546888</v>
      </c>
      <c r="Y8" s="32">
        <v>67771724</v>
      </c>
      <c r="Z8" s="32">
        <v>67896547</v>
      </c>
    </row>
    <row r="9" spans="1:26" ht="12.75">
      <c r="A9" s="31" t="s">
        <v>276</v>
      </c>
      <c r="B9" s="10">
        <v>78914788</v>
      </c>
      <c r="C9" s="10">
        <v>78899303</v>
      </c>
      <c r="D9" s="10">
        <v>78770458</v>
      </c>
      <c r="E9" s="10">
        <v>78800785</v>
      </c>
      <c r="F9" s="10">
        <v>78773773</v>
      </c>
      <c r="G9" s="10">
        <v>78682865</v>
      </c>
      <c r="H9" s="10">
        <v>78591424</v>
      </c>
      <c r="I9" s="10">
        <v>78480667</v>
      </c>
      <c r="J9" s="10">
        <v>78191844</v>
      </c>
      <c r="K9" s="10">
        <v>77964656</v>
      </c>
      <c r="L9" s="10">
        <v>77727360</v>
      </c>
      <c r="M9" s="10">
        <v>77472988</v>
      </c>
      <c r="N9" s="10">
        <v>77262087</v>
      </c>
      <c r="O9" s="10">
        <v>77104825</v>
      </c>
      <c r="P9" s="10">
        <v>76934878</v>
      </c>
      <c r="Q9" s="10">
        <v>76810947</v>
      </c>
      <c r="R9" s="10">
        <v>76771688</v>
      </c>
      <c r="S9" s="10">
        <v>76776368</v>
      </c>
      <c r="T9" s="10">
        <v>76817619</v>
      </c>
      <c r="U9" s="10">
        <v>76815178</v>
      </c>
      <c r="V9" s="32">
        <v>76880100</v>
      </c>
      <c r="W9" s="32">
        <v>76993532</v>
      </c>
      <c r="X9" s="32">
        <v>77120043</v>
      </c>
      <c r="Y9" s="32">
        <v>78495564</v>
      </c>
      <c r="Z9" s="32">
        <v>78648163</v>
      </c>
    </row>
    <row r="10" spans="1:26" ht="12.75">
      <c r="A10" s="31" t="s">
        <v>277</v>
      </c>
      <c r="B10" s="7"/>
      <c r="C10" s="33"/>
      <c r="D10" s="33"/>
      <c r="E10" s="33"/>
      <c r="F10" s="33"/>
      <c r="G10" s="33"/>
      <c r="H10" s="33"/>
      <c r="I10" s="33"/>
      <c r="J10" s="33"/>
      <c r="K10" s="33"/>
      <c r="L10" s="33"/>
      <c r="M10" s="33"/>
      <c r="N10" s="33"/>
      <c r="O10" s="33"/>
      <c r="P10" s="33"/>
      <c r="Q10" s="33"/>
      <c r="R10" s="33"/>
      <c r="S10" s="33"/>
      <c r="T10" s="7"/>
      <c r="U10" s="11"/>
      <c r="V10" s="7"/>
      <c r="X10" s="34"/>
      <c r="Y10" s="34"/>
      <c r="Z10" s="35"/>
    </row>
    <row r="11" spans="1:26" ht="12.75">
      <c r="A11" s="25" t="s">
        <v>278</v>
      </c>
      <c r="B11" s="36">
        <v>5446527</v>
      </c>
      <c r="C11" s="36">
        <v>5017457</v>
      </c>
      <c r="D11" s="36">
        <v>4559209</v>
      </c>
      <c r="E11" s="36">
        <v>4235159</v>
      </c>
      <c r="F11" s="36">
        <v>3924656</v>
      </c>
      <c r="G11" s="36">
        <v>3681160</v>
      </c>
      <c r="H11" s="36">
        <v>3497983</v>
      </c>
      <c r="I11" s="36">
        <v>3430767</v>
      </c>
      <c r="J11" s="36">
        <v>3318535</v>
      </c>
      <c r="K11" s="36">
        <v>3264689</v>
      </c>
      <c r="L11" s="36">
        <v>3260493</v>
      </c>
      <c r="M11" s="36">
        <v>3314496</v>
      </c>
      <c r="N11" s="36">
        <v>3414687</v>
      </c>
      <c r="O11" s="36">
        <v>3546945</v>
      </c>
      <c r="P11" s="36">
        <v>3622961</v>
      </c>
      <c r="Q11" s="36">
        <v>3707465</v>
      </c>
      <c r="R11" s="36">
        <v>3810558</v>
      </c>
      <c r="S11" s="7">
        <v>3931448</v>
      </c>
      <c r="T11" s="7">
        <v>4057142</v>
      </c>
      <c r="U11" s="11">
        <v>4126534</v>
      </c>
      <c r="V11" s="11">
        <v>4297663</v>
      </c>
      <c r="W11" s="11">
        <v>4457392</v>
      </c>
      <c r="X11" s="11">
        <v>4569189</v>
      </c>
      <c r="Y11" s="11">
        <v>4758296</v>
      </c>
      <c r="Z11" s="11">
        <v>4887993</v>
      </c>
    </row>
    <row r="12" spans="1:26" ht="12.75">
      <c r="A12" s="37" t="s">
        <v>279</v>
      </c>
      <c r="B12" s="36">
        <v>6149155</v>
      </c>
      <c r="C12" s="36">
        <v>6241378</v>
      </c>
      <c r="D12" s="36">
        <v>6188887</v>
      </c>
      <c r="E12" s="36">
        <v>6091339</v>
      </c>
      <c r="F12" s="36">
        <v>5923274</v>
      </c>
      <c r="G12" s="36">
        <v>5583814</v>
      </c>
      <c r="H12" s="36">
        <v>5154773</v>
      </c>
      <c r="I12" s="36">
        <v>4688617</v>
      </c>
      <c r="J12" s="36">
        <v>4307568</v>
      </c>
      <c r="K12" s="36">
        <v>3971061</v>
      </c>
      <c r="L12" s="36">
        <v>3713738</v>
      </c>
      <c r="M12" s="36">
        <v>3515513</v>
      </c>
      <c r="N12" s="36">
        <v>3457812</v>
      </c>
      <c r="O12" s="36">
        <v>3368158</v>
      </c>
      <c r="P12" s="36">
        <v>3334938</v>
      </c>
      <c r="Q12" s="36">
        <v>3331459</v>
      </c>
      <c r="R12" s="36">
        <v>3401897</v>
      </c>
      <c r="S12" s="7">
        <v>3476868</v>
      </c>
      <c r="T12" s="7">
        <v>3583573</v>
      </c>
      <c r="U12" s="11">
        <v>3642979</v>
      </c>
      <c r="V12" s="11">
        <v>3716234</v>
      </c>
      <c r="W12" s="11">
        <v>3809375</v>
      </c>
      <c r="X12" s="11">
        <v>3921555</v>
      </c>
      <c r="Y12" s="11">
        <v>4097859</v>
      </c>
      <c r="Z12" s="11">
        <v>4211668</v>
      </c>
    </row>
    <row r="13" spans="1:26" ht="12.75">
      <c r="A13" s="37" t="s">
        <v>280</v>
      </c>
      <c r="B13" s="36">
        <v>5538423</v>
      </c>
      <c r="C13" s="36">
        <v>5664210</v>
      </c>
      <c r="D13" s="36">
        <v>5851726</v>
      </c>
      <c r="E13" s="36">
        <v>6024067</v>
      </c>
      <c r="F13" s="36">
        <v>6147537</v>
      </c>
      <c r="G13" s="36">
        <v>6312688</v>
      </c>
      <c r="H13" s="36">
        <v>6405519</v>
      </c>
      <c r="I13" s="36">
        <v>6340242</v>
      </c>
      <c r="J13" s="36">
        <v>6200802</v>
      </c>
      <c r="K13" s="36">
        <v>6010733</v>
      </c>
      <c r="L13" s="36">
        <v>5653874</v>
      </c>
      <c r="M13" s="36">
        <v>5211905</v>
      </c>
      <c r="N13" s="36">
        <v>4758819</v>
      </c>
      <c r="O13" s="36">
        <v>4392623</v>
      </c>
      <c r="P13" s="36">
        <v>4043602</v>
      </c>
      <c r="Q13" s="36">
        <v>3803921</v>
      </c>
      <c r="R13" s="36">
        <v>3607027</v>
      </c>
      <c r="S13" s="7">
        <v>3524808</v>
      </c>
      <c r="T13" s="7">
        <v>3416154</v>
      </c>
      <c r="U13" s="11">
        <v>3381634</v>
      </c>
      <c r="V13" s="11">
        <v>3364658</v>
      </c>
      <c r="W13" s="11">
        <v>3428069</v>
      </c>
      <c r="X13" s="11">
        <v>3496772</v>
      </c>
      <c r="Y13" s="11">
        <v>3651092</v>
      </c>
      <c r="Z13" s="11">
        <v>3712709</v>
      </c>
    </row>
    <row r="14" spans="1:26" ht="12.75">
      <c r="A14" s="25" t="s">
        <v>281</v>
      </c>
      <c r="B14" s="36">
        <v>5269518</v>
      </c>
      <c r="C14" s="36">
        <v>5307692</v>
      </c>
      <c r="D14" s="36">
        <v>5402735</v>
      </c>
      <c r="E14" s="36">
        <v>5495469</v>
      </c>
      <c r="F14" s="36">
        <v>5580853</v>
      </c>
      <c r="G14" s="36">
        <v>5633962</v>
      </c>
      <c r="H14" s="36">
        <v>5787588</v>
      </c>
      <c r="I14" s="36">
        <v>5995073</v>
      </c>
      <c r="J14" s="36">
        <v>6167206</v>
      </c>
      <c r="K14" s="36">
        <v>6266381</v>
      </c>
      <c r="L14" s="36">
        <v>6440121</v>
      </c>
      <c r="M14" s="36">
        <v>6501078</v>
      </c>
      <c r="N14" s="36">
        <v>6364426</v>
      </c>
      <c r="O14" s="36">
        <v>6192247</v>
      </c>
      <c r="P14" s="36">
        <v>6010532</v>
      </c>
      <c r="Q14" s="36">
        <v>5695481</v>
      </c>
      <c r="R14" s="36">
        <v>5308668</v>
      </c>
      <c r="S14" s="7">
        <v>4893025</v>
      </c>
      <c r="T14" s="7">
        <v>4505137</v>
      </c>
      <c r="U14" s="11">
        <v>4201550</v>
      </c>
      <c r="V14" s="11">
        <v>3895343</v>
      </c>
      <c r="W14" s="11">
        <v>3656700</v>
      </c>
      <c r="X14" s="11">
        <v>3559891</v>
      </c>
      <c r="Y14" s="11">
        <v>3496839</v>
      </c>
      <c r="Z14" s="11">
        <v>3443026</v>
      </c>
    </row>
    <row r="15" spans="1:26" ht="12.75">
      <c r="A15" s="25" t="s">
        <v>282</v>
      </c>
      <c r="B15" s="36">
        <v>4889311</v>
      </c>
      <c r="C15" s="36">
        <v>4998953</v>
      </c>
      <c r="D15" s="36">
        <v>5113925</v>
      </c>
      <c r="E15" s="36">
        <v>5235269</v>
      </c>
      <c r="F15" s="36">
        <v>5285365</v>
      </c>
      <c r="G15" s="36">
        <v>5363911</v>
      </c>
      <c r="H15" s="36">
        <v>5383145</v>
      </c>
      <c r="I15" s="36">
        <v>5463583</v>
      </c>
      <c r="J15" s="36">
        <v>5514200</v>
      </c>
      <c r="K15" s="36">
        <v>5600087</v>
      </c>
      <c r="L15" s="36">
        <v>5664960</v>
      </c>
      <c r="M15" s="36">
        <v>5832922</v>
      </c>
      <c r="N15" s="36">
        <v>5993146</v>
      </c>
      <c r="O15" s="36">
        <v>6094935</v>
      </c>
      <c r="P15" s="36">
        <v>6097002</v>
      </c>
      <c r="Q15" s="36">
        <v>6193537</v>
      </c>
      <c r="R15" s="36">
        <v>6277287</v>
      </c>
      <c r="S15" s="7">
        <v>6246508</v>
      </c>
      <c r="T15" s="7">
        <v>6239062</v>
      </c>
      <c r="U15" s="11">
        <v>6147588</v>
      </c>
      <c r="V15" s="11">
        <v>5897188</v>
      </c>
      <c r="W15" s="11">
        <v>5519200</v>
      </c>
      <c r="X15" s="11">
        <v>5082059</v>
      </c>
      <c r="Y15" s="11">
        <v>4743897</v>
      </c>
      <c r="Z15" s="11">
        <v>4307642</v>
      </c>
    </row>
    <row r="16" spans="1:26" ht="12.75">
      <c r="A16" s="25" t="s">
        <v>283</v>
      </c>
      <c r="B16" s="36">
        <v>5440228</v>
      </c>
      <c r="C16" s="36">
        <v>5119166</v>
      </c>
      <c r="D16" s="36">
        <v>4884267</v>
      </c>
      <c r="E16" s="36">
        <v>4830118</v>
      </c>
      <c r="F16" s="36">
        <v>4868797</v>
      </c>
      <c r="G16" s="36">
        <v>4929390</v>
      </c>
      <c r="H16" s="36">
        <v>5062877</v>
      </c>
      <c r="I16" s="36">
        <v>5148655</v>
      </c>
      <c r="J16" s="36">
        <v>5230457</v>
      </c>
      <c r="K16" s="36">
        <v>5264663</v>
      </c>
      <c r="L16" s="36">
        <v>5318219</v>
      </c>
      <c r="M16" s="36">
        <v>5325226</v>
      </c>
      <c r="N16" s="36">
        <v>5395260</v>
      </c>
      <c r="O16" s="36">
        <v>5433194</v>
      </c>
      <c r="P16" s="36">
        <v>5521581</v>
      </c>
      <c r="Q16" s="36">
        <v>5563316</v>
      </c>
      <c r="R16" s="36">
        <v>5687119</v>
      </c>
      <c r="S16" s="7">
        <v>5853400</v>
      </c>
      <c r="T16" s="7">
        <v>5978725</v>
      </c>
      <c r="U16" s="11">
        <v>6025799</v>
      </c>
      <c r="V16" s="11">
        <v>6197246</v>
      </c>
      <c r="W16" s="11">
        <v>6327507</v>
      </c>
      <c r="X16" s="11">
        <v>6320134</v>
      </c>
      <c r="Y16" s="11">
        <v>6379672</v>
      </c>
      <c r="Z16" s="11">
        <v>6288406</v>
      </c>
    </row>
    <row r="17" spans="1:26" ht="12.75">
      <c r="A17" s="25" t="s">
        <v>284</v>
      </c>
      <c r="B17" s="36">
        <v>6556704</v>
      </c>
      <c r="C17" s="36">
        <v>6458807</v>
      </c>
      <c r="D17" s="36">
        <v>6298305</v>
      </c>
      <c r="E17" s="36">
        <v>6070265</v>
      </c>
      <c r="F17" s="36">
        <v>5735040</v>
      </c>
      <c r="G17" s="36">
        <v>5420698</v>
      </c>
      <c r="H17" s="36">
        <v>5130846</v>
      </c>
      <c r="I17" s="36">
        <v>4908723</v>
      </c>
      <c r="J17" s="36">
        <v>4798907</v>
      </c>
      <c r="K17" s="36">
        <v>4816963</v>
      </c>
      <c r="L17" s="36">
        <v>4839237</v>
      </c>
      <c r="M17" s="36">
        <v>4945263</v>
      </c>
      <c r="N17" s="36">
        <v>5001348</v>
      </c>
      <c r="O17" s="36">
        <v>5087641</v>
      </c>
      <c r="P17" s="36">
        <v>5109978</v>
      </c>
      <c r="Q17" s="36">
        <v>5169349</v>
      </c>
      <c r="R17" s="36">
        <v>5198365</v>
      </c>
      <c r="S17" s="7">
        <v>5274785</v>
      </c>
      <c r="T17" s="7">
        <v>5337300</v>
      </c>
      <c r="U17" s="11">
        <v>5454429</v>
      </c>
      <c r="V17" s="11">
        <v>5518922</v>
      </c>
      <c r="W17" s="11">
        <v>5648102</v>
      </c>
      <c r="X17" s="11">
        <v>5820078</v>
      </c>
      <c r="Y17" s="11">
        <v>6043247</v>
      </c>
      <c r="Z17" s="11">
        <v>6102791</v>
      </c>
    </row>
    <row r="18" spans="1:26" ht="12.75">
      <c r="A18" s="25" t="s">
        <v>285</v>
      </c>
      <c r="B18" s="36">
        <v>6128079</v>
      </c>
      <c r="C18" s="36">
        <v>6205862</v>
      </c>
      <c r="D18" s="36">
        <v>6320936</v>
      </c>
      <c r="E18" s="36">
        <v>6355754</v>
      </c>
      <c r="F18" s="36">
        <v>6405759</v>
      </c>
      <c r="G18" s="36">
        <v>6420374</v>
      </c>
      <c r="H18" s="36">
        <v>6350039</v>
      </c>
      <c r="I18" s="36">
        <v>6202561</v>
      </c>
      <c r="J18" s="36">
        <v>5951182</v>
      </c>
      <c r="K18" s="36">
        <v>5596376</v>
      </c>
      <c r="L18" s="36">
        <v>5279562</v>
      </c>
      <c r="M18" s="36">
        <v>4975839</v>
      </c>
      <c r="N18" s="36">
        <v>4750555</v>
      </c>
      <c r="O18" s="36">
        <v>4627583</v>
      </c>
      <c r="P18" s="36">
        <v>4635143</v>
      </c>
      <c r="Q18" s="36">
        <v>4664217</v>
      </c>
      <c r="R18" s="36">
        <v>4768677</v>
      </c>
      <c r="S18" s="7">
        <v>4851048</v>
      </c>
      <c r="T18" s="7">
        <v>4956648</v>
      </c>
      <c r="U18" s="11">
        <v>4989947</v>
      </c>
      <c r="V18" s="11">
        <v>5068599</v>
      </c>
      <c r="W18" s="11">
        <v>5106529</v>
      </c>
      <c r="X18" s="11">
        <v>5185157</v>
      </c>
      <c r="Y18" s="11">
        <v>5326781</v>
      </c>
      <c r="Z18" s="11">
        <v>5444921</v>
      </c>
    </row>
    <row r="19" spans="1:26" ht="12.75">
      <c r="A19" s="25" t="s">
        <v>286</v>
      </c>
      <c r="B19" s="36">
        <v>5303833</v>
      </c>
      <c r="C19" s="36">
        <v>5507884</v>
      </c>
      <c r="D19" s="36">
        <v>5661510</v>
      </c>
      <c r="E19" s="36">
        <v>5730930</v>
      </c>
      <c r="F19" s="36">
        <v>5813900</v>
      </c>
      <c r="G19" s="36">
        <v>5875295</v>
      </c>
      <c r="H19" s="36">
        <v>5949202</v>
      </c>
      <c r="I19" s="36">
        <v>6067277</v>
      </c>
      <c r="J19" s="36">
        <v>6076125</v>
      </c>
      <c r="K19" s="36">
        <v>6156051</v>
      </c>
      <c r="L19" s="36">
        <v>6147718</v>
      </c>
      <c r="M19" s="36">
        <v>6056473</v>
      </c>
      <c r="N19" s="36">
        <v>5889012</v>
      </c>
      <c r="O19" s="36">
        <v>5632278</v>
      </c>
      <c r="P19" s="36">
        <v>5272285</v>
      </c>
      <c r="Q19" s="36">
        <v>4977391</v>
      </c>
      <c r="R19" s="36">
        <v>4726351</v>
      </c>
      <c r="S19" s="7">
        <v>4539034</v>
      </c>
      <c r="T19" s="7">
        <v>4448744</v>
      </c>
      <c r="U19" s="11">
        <v>4480833</v>
      </c>
      <c r="V19" s="11">
        <v>4534476</v>
      </c>
      <c r="W19" s="11">
        <v>4644529</v>
      </c>
      <c r="X19" s="11">
        <v>4733594</v>
      </c>
      <c r="Y19" s="11">
        <v>4908796</v>
      </c>
      <c r="Z19" s="11">
        <v>4937356</v>
      </c>
    </row>
    <row r="20" spans="1:26" ht="12.75">
      <c r="A20" s="25" t="s">
        <v>287</v>
      </c>
      <c r="B20" s="36">
        <v>2664003</v>
      </c>
      <c r="C20" s="36">
        <v>3020879</v>
      </c>
      <c r="D20" s="36">
        <v>3558582</v>
      </c>
      <c r="E20" s="36">
        <v>4245290</v>
      </c>
      <c r="F20" s="36">
        <v>4760335</v>
      </c>
      <c r="G20" s="36">
        <v>4985684</v>
      </c>
      <c r="H20" s="36">
        <v>5181826</v>
      </c>
      <c r="I20" s="36">
        <v>5325653</v>
      </c>
      <c r="J20" s="36">
        <v>5375750</v>
      </c>
      <c r="K20" s="36">
        <v>5434822</v>
      </c>
      <c r="L20" s="36">
        <v>5480544</v>
      </c>
      <c r="M20" s="36">
        <v>5517316</v>
      </c>
      <c r="N20" s="36">
        <v>5612046</v>
      </c>
      <c r="O20" s="36">
        <v>5614245</v>
      </c>
      <c r="P20" s="36">
        <v>5695710</v>
      </c>
      <c r="Q20" s="36">
        <v>5704544</v>
      </c>
      <c r="R20" s="36">
        <v>5629998</v>
      </c>
      <c r="S20" s="7">
        <v>5495452</v>
      </c>
      <c r="T20" s="7">
        <v>5291799</v>
      </c>
      <c r="U20" s="11">
        <v>4988749</v>
      </c>
      <c r="V20" s="11">
        <v>4739931</v>
      </c>
      <c r="W20" s="11">
        <v>4524626</v>
      </c>
      <c r="X20" s="11">
        <v>4364324</v>
      </c>
      <c r="Y20" s="11">
        <v>4351848</v>
      </c>
      <c r="Z20" s="11">
        <v>4388816</v>
      </c>
    </row>
    <row r="21" spans="1:26" ht="12.75">
      <c r="A21" s="25" t="s">
        <v>288</v>
      </c>
      <c r="B21" s="36">
        <v>4801716</v>
      </c>
      <c r="C21" s="36">
        <v>4247759</v>
      </c>
      <c r="D21" s="36">
        <v>3533478</v>
      </c>
      <c r="E21" s="36">
        <v>2886617</v>
      </c>
      <c r="F21" s="36">
        <v>2471571</v>
      </c>
      <c r="G21" s="36">
        <v>2431361</v>
      </c>
      <c r="H21" s="36">
        <v>2763034</v>
      </c>
      <c r="I21" s="36">
        <v>3262764</v>
      </c>
      <c r="J21" s="36">
        <v>3887339</v>
      </c>
      <c r="K21" s="36">
        <v>4361757</v>
      </c>
      <c r="L21" s="36">
        <v>4543554</v>
      </c>
      <c r="M21" s="36">
        <v>4687715</v>
      </c>
      <c r="N21" s="36">
        <v>4787243</v>
      </c>
      <c r="O21" s="36">
        <v>4828820</v>
      </c>
      <c r="P21" s="36">
        <v>4879531</v>
      </c>
      <c r="Q21" s="36">
        <v>4937828</v>
      </c>
      <c r="R21" s="36">
        <v>5009902</v>
      </c>
      <c r="S21" s="7">
        <v>5120197</v>
      </c>
      <c r="T21" s="7">
        <v>5152105</v>
      </c>
      <c r="U21" s="11">
        <v>5263733</v>
      </c>
      <c r="V21" s="11">
        <v>5303547</v>
      </c>
      <c r="W21" s="11">
        <v>5255181</v>
      </c>
      <c r="X21" s="11">
        <v>5154298</v>
      </c>
      <c r="Y21" s="11">
        <v>5057055</v>
      </c>
      <c r="Z21" s="11">
        <v>4780600</v>
      </c>
    </row>
    <row r="22" spans="1:26" ht="12.75">
      <c r="A22" s="25" t="s">
        <v>289</v>
      </c>
      <c r="B22" s="36">
        <v>3458853</v>
      </c>
      <c r="C22" s="36">
        <v>3699809</v>
      </c>
      <c r="D22" s="36">
        <v>4022646</v>
      </c>
      <c r="E22" s="36">
        <v>4293106</v>
      </c>
      <c r="F22" s="36">
        <v>4328585</v>
      </c>
      <c r="G22" s="36">
        <v>4240172</v>
      </c>
      <c r="H22" s="36">
        <v>3747439</v>
      </c>
      <c r="I22" s="36">
        <v>3126175</v>
      </c>
      <c r="J22" s="36">
        <v>2555406</v>
      </c>
      <c r="K22" s="36">
        <v>2183553</v>
      </c>
      <c r="L22" s="36">
        <v>2150506</v>
      </c>
      <c r="M22" s="36">
        <v>2424710</v>
      </c>
      <c r="N22" s="36">
        <v>2853281</v>
      </c>
      <c r="O22" s="36">
        <v>3405963</v>
      </c>
      <c r="P22" s="36">
        <v>3831421</v>
      </c>
      <c r="Q22" s="36">
        <v>4017243</v>
      </c>
      <c r="R22" s="36">
        <v>4151779</v>
      </c>
      <c r="S22" s="7">
        <v>4249147</v>
      </c>
      <c r="T22" s="7">
        <v>4299229</v>
      </c>
      <c r="U22" s="11">
        <v>4368009</v>
      </c>
      <c r="V22" s="11">
        <v>4437074</v>
      </c>
      <c r="W22" s="11">
        <v>4524639</v>
      </c>
      <c r="X22" s="11">
        <v>4649661</v>
      </c>
      <c r="Y22" s="11">
        <v>4773461</v>
      </c>
      <c r="Z22" s="11">
        <v>4900632</v>
      </c>
    </row>
    <row r="23" spans="1:26" ht="12.75">
      <c r="A23" s="25" t="s">
        <v>290</v>
      </c>
      <c r="B23" s="36">
        <v>3644502</v>
      </c>
      <c r="C23" s="36">
        <v>3525242</v>
      </c>
      <c r="D23" s="36">
        <v>3242103</v>
      </c>
      <c r="E23" s="36">
        <v>2972249</v>
      </c>
      <c r="F23" s="36">
        <v>2871956</v>
      </c>
      <c r="G23" s="36">
        <v>2920843</v>
      </c>
      <c r="H23" s="36">
        <v>3127075</v>
      </c>
      <c r="I23" s="36">
        <v>3416853</v>
      </c>
      <c r="J23" s="36">
        <v>3652365</v>
      </c>
      <c r="K23" s="36">
        <v>3679487</v>
      </c>
      <c r="L23" s="36">
        <v>3579476</v>
      </c>
      <c r="M23" s="36">
        <v>3128676</v>
      </c>
      <c r="N23" s="36">
        <v>2581214</v>
      </c>
      <c r="O23" s="36">
        <v>2106136</v>
      </c>
      <c r="P23" s="36">
        <v>1807533</v>
      </c>
      <c r="Q23" s="36">
        <v>1815235</v>
      </c>
      <c r="R23" s="36">
        <v>2084624</v>
      </c>
      <c r="S23" s="7">
        <v>2457075</v>
      </c>
      <c r="T23" s="7">
        <v>2932747</v>
      </c>
      <c r="U23" s="11">
        <v>3301893</v>
      </c>
      <c r="V23" s="11">
        <v>3463571</v>
      </c>
      <c r="W23" s="11">
        <v>3584410</v>
      </c>
      <c r="X23" s="11">
        <v>3686287</v>
      </c>
      <c r="Y23" s="11">
        <v>3814403</v>
      </c>
      <c r="Z23" s="11">
        <v>3887444</v>
      </c>
    </row>
    <row r="24" spans="1:26" ht="12.75">
      <c r="A24" s="25" t="s">
        <v>291</v>
      </c>
      <c r="B24" s="36">
        <v>2024492</v>
      </c>
      <c r="C24" s="36">
        <v>2356510</v>
      </c>
      <c r="D24" s="36">
        <v>2629152</v>
      </c>
      <c r="E24" s="36">
        <v>2808041</v>
      </c>
      <c r="F24" s="36">
        <v>2916694</v>
      </c>
      <c r="G24" s="36">
        <v>2877470</v>
      </c>
      <c r="H24" s="36">
        <v>2779367</v>
      </c>
      <c r="I24" s="36">
        <v>2560611</v>
      </c>
      <c r="J24" s="36">
        <v>2365777</v>
      </c>
      <c r="K24" s="36">
        <v>2278020</v>
      </c>
      <c r="L24" s="36">
        <v>2318594</v>
      </c>
      <c r="M24" s="36">
        <v>2468939</v>
      </c>
      <c r="N24" s="36">
        <v>2678180</v>
      </c>
      <c r="O24" s="36">
        <v>2862519</v>
      </c>
      <c r="P24" s="36">
        <v>2889439</v>
      </c>
      <c r="Q24" s="36">
        <v>2821871</v>
      </c>
      <c r="R24" s="36">
        <v>2472718</v>
      </c>
      <c r="S24" s="7">
        <v>2053289</v>
      </c>
      <c r="T24" s="7">
        <v>1685842</v>
      </c>
      <c r="U24" s="11">
        <v>1461482</v>
      </c>
      <c r="V24" s="11">
        <v>1485527</v>
      </c>
      <c r="W24" s="11">
        <v>1720150</v>
      </c>
      <c r="X24" s="11">
        <v>2035610</v>
      </c>
      <c r="Y24" s="11">
        <v>2478849</v>
      </c>
      <c r="Z24" s="11">
        <v>2799845</v>
      </c>
    </row>
    <row r="25" spans="1:26" ht="12.75">
      <c r="A25" s="25" t="s">
        <v>292</v>
      </c>
      <c r="B25" s="10">
        <v>2284560</v>
      </c>
      <c r="C25" s="10">
        <v>2290783</v>
      </c>
      <c r="D25" s="10">
        <v>2317948</v>
      </c>
      <c r="E25" s="10">
        <v>2385479</v>
      </c>
      <c r="F25" s="10">
        <v>2483543</v>
      </c>
      <c r="G25" s="10">
        <v>2668926</v>
      </c>
      <c r="H25" s="10">
        <v>2889996</v>
      </c>
      <c r="I25" s="10">
        <v>3121205</v>
      </c>
      <c r="J25" s="10">
        <v>3296665</v>
      </c>
      <c r="K25" s="10">
        <v>3454312</v>
      </c>
      <c r="L25" s="10">
        <v>3531378</v>
      </c>
      <c r="M25" s="10">
        <v>3584591</v>
      </c>
      <c r="N25" s="10">
        <v>3534470</v>
      </c>
      <c r="O25" s="10">
        <v>3502934</v>
      </c>
      <c r="P25" s="10">
        <v>3550048</v>
      </c>
      <c r="Q25" s="10">
        <v>3648888</v>
      </c>
      <c r="R25" s="10">
        <v>3840877</v>
      </c>
      <c r="S25" s="7">
        <v>3994744</v>
      </c>
      <c r="T25" s="7">
        <v>4131676</v>
      </c>
      <c r="U25" s="11">
        <v>4215096</v>
      </c>
      <c r="V25" s="11">
        <v>4256304</v>
      </c>
      <c r="W25" s="11">
        <v>4147118</v>
      </c>
      <c r="X25" s="11">
        <v>3968279</v>
      </c>
      <c r="Y25" s="11">
        <v>3889629</v>
      </c>
      <c r="Z25" s="11">
        <v>3802698</v>
      </c>
    </row>
    <row r="26" spans="1:22" ht="12.75">
      <c r="A26" s="5" t="s">
        <v>293</v>
      </c>
      <c r="B26" s="33"/>
      <c r="C26" s="38"/>
      <c r="D26" s="38"/>
      <c r="E26" s="38"/>
      <c r="F26" s="38"/>
      <c r="G26" s="38"/>
      <c r="H26" s="38"/>
      <c r="I26" s="38"/>
      <c r="J26" s="38"/>
      <c r="K26" s="38"/>
      <c r="L26" s="38"/>
      <c r="M26" s="38"/>
      <c r="N26" s="38"/>
      <c r="O26" s="38"/>
      <c r="P26" s="38"/>
      <c r="Q26" s="38"/>
      <c r="R26" s="38"/>
      <c r="S26" s="7"/>
      <c r="T26" s="7"/>
      <c r="U26" s="11"/>
      <c r="V26" s="7"/>
    </row>
    <row r="27" spans="1:26" ht="12.75">
      <c r="A27" s="25" t="s">
        <v>278</v>
      </c>
      <c r="B27" s="10">
        <v>5212812</v>
      </c>
      <c r="C27" s="10">
        <v>4786805</v>
      </c>
      <c r="D27" s="10">
        <v>4336911</v>
      </c>
      <c r="E27" s="10">
        <v>4023908</v>
      </c>
      <c r="F27" s="10">
        <v>3733038</v>
      </c>
      <c r="G27" s="10">
        <v>3502356</v>
      </c>
      <c r="H27" s="10">
        <v>3330149</v>
      </c>
      <c r="I27" s="10">
        <v>3266107</v>
      </c>
      <c r="J27" s="10">
        <v>3157170</v>
      </c>
      <c r="K27" s="10">
        <v>3101802</v>
      </c>
      <c r="L27" s="10">
        <v>3101333</v>
      </c>
      <c r="M27" s="10">
        <v>3157086</v>
      </c>
      <c r="N27" s="10">
        <v>3245120</v>
      </c>
      <c r="O27" s="10">
        <v>3369138</v>
      </c>
      <c r="P27" s="10">
        <v>3443147</v>
      </c>
      <c r="Q27" s="10">
        <v>3526186</v>
      </c>
      <c r="R27" s="10">
        <v>3622499</v>
      </c>
      <c r="S27" s="7">
        <v>3739745</v>
      </c>
      <c r="T27" s="7">
        <v>3859278</v>
      </c>
      <c r="U27" s="11">
        <v>3924024</v>
      </c>
      <c r="V27" s="11">
        <v>4081840</v>
      </c>
      <c r="W27" s="11">
        <v>4229526</v>
      </c>
      <c r="X27" s="11">
        <v>4329960</v>
      </c>
      <c r="Y27" s="11">
        <v>4504022</v>
      </c>
      <c r="Z27" s="11">
        <v>4623793</v>
      </c>
    </row>
    <row r="28" spans="1:26" ht="12.75">
      <c r="A28" s="25" t="s">
        <v>279</v>
      </c>
      <c r="B28" s="10">
        <v>5940759</v>
      </c>
      <c r="C28" s="10">
        <v>6021139</v>
      </c>
      <c r="D28" s="10">
        <v>5962824</v>
      </c>
      <c r="E28" s="10">
        <v>5852113</v>
      </c>
      <c r="F28" s="10">
        <v>5681011</v>
      </c>
      <c r="G28" s="10">
        <v>5346458</v>
      </c>
      <c r="H28" s="10">
        <v>4927312</v>
      </c>
      <c r="I28" s="10">
        <v>4471727</v>
      </c>
      <c r="J28" s="10">
        <v>4108537</v>
      </c>
      <c r="K28" s="10">
        <v>3790843</v>
      </c>
      <c r="L28" s="10">
        <v>3548286</v>
      </c>
      <c r="M28" s="10">
        <v>3360621</v>
      </c>
      <c r="N28" s="10">
        <v>3303599</v>
      </c>
      <c r="O28" s="10">
        <v>3215273</v>
      </c>
      <c r="P28" s="10">
        <v>3176385</v>
      </c>
      <c r="Q28" s="10">
        <v>3171172</v>
      </c>
      <c r="R28" s="10">
        <v>3236110</v>
      </c>
      <c r="S28" s="7">
        <v>3305947</v>
      </c>
      <c r="T28" s="7">
        <v>3409444</v>
      </c>
      <c r="U28" s="11">
        <v>3474117</v>
      </c>
      <c r="V28" s="11">
        <v>3544547</v>
      </c>
      <c r="W28" s="11">
        <v>3631517</v>
      </c>
      <c r="X28" s="11">
        <v>3740558</v>
      </c>
      <c r="Y28" s="11">
        <v>3906027</v>
      </c>
      <c r="Z28" s="11">
        <v>4006543</v>
      </c>
    </row>
    <row r="29" spans="1:26" ht="12.75">
      <c r="A29" s="25" t="s">
        <v>280</v>
      </c>
      <c r="B29" s="10">
        <v>5382628</v>
      </c>
      <c r="C29" s="10">
        <v>5494641</v>
      </c>
      <c r="D29" s="10">
        <v>5668797</v>
      </c>
      <c r="E29" s="10">
        <v>5823300</v>
      </c>
      <c r="F29" s="10">
        <v>5936770</v>
      </c>
      <c r="G29" s="10">
        <v>6092359</v>
      </c>
      <c r="H29" s="10">
        <v>6181003</v>
      </c>
      <c r="I29" s="10">
        <v>6118001</v>
      </c>
      <c r="J29" s="10">
        <v>5973192</v>
      </c>
      <c r="K29" s="10">
        <v>5777856</v>
      </c>
      <c r="L29" s="10">
        <v>5423873</v>
      </c>
      <c r="M29" s="10">
        <v>4994130</v>
      </c>
      <c r="N29" s="10">
        <v>4555284</v>
      </c>
      <c r="O29" s="10">
        <v>4211404</v>
      </c>
      <c r="P29" s="10">
        <v>3896756</v>
      </c>
      <c r="Q29" s="10">
        <v>3654008</v>
      </c>
      <c r="R29" s="10">
        <v>3449224</v>
      </c>
      <c r="S29" s="7">
        <v>3366486</v>
      </c>
      <c r="T29" s="7">
        <v>3261272</v>
      </c>
      <c r="U29" s="11">
        <v>3219842</v>
      </c>
      <c r="V29" s="11">
        <v>3202294</v>
      </c>
      <c r="W29" s="11">
        <v>3261226</v>
      </c>
      <c r="X29" s="11">
        <v>3325774</v>
      </c>
      <c r="Y29" s="11">
        <v>3474984</v>
      </c>
      <c r="Z29" s="11">
        <v>3541066</v>
      </c>
    </row>
    <row r="30" spans="1:26" ht="12.75">
      <c r="A30" s="25" t="s">
        <v>294</v>
      </c>
      <c r="B30" s="10">
        <v>5142815</v>
      </c>
      <c r="C30" s="10">
        <v>5177118</v>
      </c>
      <c r="D30" s="10">
        <v>5258348</v>
      </c>
      <c r="E30" s="10">
        <v>5335467</v>
      </c>
      <c r="F30" s="10">
        <v>5416208</v>
      </c>
      <c r="G30" s="10">
        <v>5472462</v>
      </c>
      <c r="H30" s="10">
        <v>5610607</v>
      </c>
      <c r="I30" s="10">
        <v>5797995</v>
      </c>
      <c r="J30" s="10">
        <v>5959373</v>
      </c>
      <c r="K30" s="10">
        <v>6055498</v>
      </c>
      <c r="L30" s="10">
        <v>6226561</v>
      </c>
      <c r="M30" s="10">
        <v>6294515</v>
      </c>
      <c r="N30" s="10">
        <v>6179089</v>
      </c>
      <c r="O30" s="10">
        <v>6019563</v>
      </c>
      <c r="P30" s="10">
        <v>5841804</v>
      </c>
      <c r="Q30" s="10">
        <v>5548351</v>
      </c>
      <c r="R30" s="10">
        <v>5176387</v>
      </c>
      <c r="S30" s="7">
        <v>4757418</v>
      </c>
      <c r="T30" s="7">
        <v>4392725</v>
      </c>
      <c r="U30" s="11">
        <v>4035774</v>
      </c>
      <c r="V30" s="11">
        <v>3736229</v>
      </c>
      <c r="W30" s="11">
        <v>3495449</v>
      </c>
      <c r="X30" s="11">
        <v>3395521</v>
      </c>
      <c r="Y30" s="11">
        <v>3332110</v>
      </c>
      <c r="Z30" s="11">
        <v>3287860</v>
      </c>
    </row>
    <row r="31" spans="1:26" ht="12.75">
      <c r="A31" s="25" t="s">
        <v>282</v>
      </c>
      <c r="B31" s="10">
        <v>4637042</v>
      </c>
      <c r="C31" s="10">
        <v>4735068</v>
      </c>
      <c r="D31" s="10">
        <v>4829961</v>
      </c>
      <c r="E31" s="10">
        <v>4990386</v>
      </c>
      <c r="F31" s="10">
        <v>5099841</v>
      </c>
      <c r="G31" s="10">
        <v>5211672</v>
      </c>
      <c r="H31" s="10">
        <v>5258360</v>
      </c>
      <c r="I31" s="10">
        <v>5355481</v>
      </c>
      <c r="J31" s="10">
        <v>5410563</v>
      </c>
      <c r="K31" s="10">
        <v>5505951</v>
      </c>
      <c r="L31" s="10">
        <v>5574194</v>
      </c>
      <c r="M31" s="10">
        <v>5724034</v>
      </c>
      <c r="N31" s="10">
        <v>5876716</v>
      </c>
      <c r="O31" s="10">
        <v>5985675</v>
      </c>
      <c r="P31" s="10">
        <v>6001079</v>
      </c>
      <c r="Q31" s="10">
        <v>6104469</v>
      </c>
      <c r="R31" s="10">
        <v>6180110</v>
      </c>
      <c r="S31" s="7">
        <v>6142545</v>
      </c>
      <c r="T31" s="7">
        <v>6080125</v>
      </c>
      <c r="U31" s="11">
        <v>5974033</v>
      </c>
      <c r="V31" s="11">
        <v>5701511</v>
      </c>
      <c r="W31" s="11">
        <v>5329581</v>
      </c>
      <c r="X31" s="11">
        <v>4888818</v>
      </c>
      <c r="Y31" s="11">
        <v>4549033</v>
      </c>
      <c r="Z31" s="11">
        <v>4137344</v>
      </c>
    </row>
    <row r="32" spans="1:26" ht="12.75">
      <c r="A32" s="25" t="s">
        <v>283</v>
      </c>
      <c r="B32" s="10">
        <v>5313677</v>
      </c>
      <c r="C32" s="10">
        <v>5029051</v>
      </c>
      <c r="D32" s="10">
        <v>4813802</v>
      </c>
      <c r="E32" s="10">
        <v>4706961</v>
      </c>
      <c r="F32" s="10">
        <v>4711359</v>
      </c>
      <c r="G32" s="10">
        <v>4748659</v>
      </c>
      <c r="H32" s="10">
        <v>4882558</v>
      </c>
      <c r="I32" s="10">
        <v>4983953</v>
      </c>
      <c r="J32" s="10">
        <v>5106282</v>
      </c>
      <c r="K32" s="10">
        <v>5186459</v>
      </c>
      <c r="L32" s="10">
        <v>5279652</v>
      </c>
      <c r="M32" s="10">
        <v>5311680</v>
      </c>
      <c r="N32" s="10">
        <v>5402118</v>
      </c>
      <c r="O32" s="10">
        <v>5445857</v>
      </c>
      <c r="P32" s="10">
        <v>5532282</v>
      </c>
      <c r="Q32" s="10">
        <v>5566829</v>
      </c>
      <c r="R32" s="10">
        <v>5670376</v>
      </c>
      <c r="S32" s="7">
        <v>5813931</v>
      </c>
      <c r="T32" s="7">
        <v>5930056</v>
      </c>
      <c r="U32" s="11">
        <v>5985907</v>
      </c>
      <c r="V32" s="11">
        <v>6131148</v>
      </c>
      <c r="W32" s="11">
        <v>6228107</v>
      </c>
      <c r="X32" s="11">
        <v>6202336</v>
      </c>
      <c r="Y32" s="11">
        <v>6240741</v>
      </c>
      <c r="Z32" s="11">
        <v>6123257</v>
      </c>
    </row>
    <row r="33" spans="1:26" ht="12.75">
      <c r="A33" s="25" t="s">
        <v>284</v>
      </c>
      <c r="B33" s="10">
        <v>6472510</v>
      </c>
      <c r="C33" s="10">
        <v>6396685</v>
      </c>
      <c r="D33" s="10">
        <v>6238160</v>
      </c>
      <c r="E33" s="10">
        <v>6017126</v>
      </c>
      <c r="F33" s="10">
        <v>5697604</v>
      </c>
      <c r="G33" s="10">
        <v>5410417</v>
      </c>
      <c r="H33" s="10">
        <v>5129988</v>
      </c>
      <c r="I33" s="10">
        <v>4919044</v>
      </c>
      <c r="J33" s="10">
        <v>4795438</v>
      </c>
      <c r="K33" s="10">
        <v>4802845</v>
      </c>
      <c r="L33" s="10">
        <v>4828803</v>
      </c>
      <c r="M33" s="10">
        <v>4952523</v>
      </c>
      <c r="N33" s="10">
        <v>5028652</v>
      </c>
      <c r="O33" s="10">
        <v>5139994</v>
      </c>
      <c r="P33" s="10">
        <v>5206123</v>
      </c>
      <c r="Q33" s="10">
        <v>5296659</v>
      </c>
      <c r="R33" s="10">
        <v>5338921</v>
      </c>
      <c r="S33" s="7">
        <v>5420861</v>
      </c>
      <c r="T33" s="7">
        <v>5469973</v>
      </c>
      <c r="U33" s="11">
        <v>5561941</v>
      </c>
      <c r="V33" s="11">
        <v>5597343</v>
      </c>
      <c r="W33" s="11">
        <v>5697929</v>
      </c>
      <c r="X33" s="11">
        <v>5840550</v>
      </c>
      <c r="Y33" s="11">
        <v>6049183</v>
      </c>
      <c r="Z33" s="11">
        <v>6116496</v>
      </c>
    </row>
    <row r="34" spans="1:26" ht="12.75">
      <c r="A34" s="25" t="s">
        <v>295</v>
      </c>
      <c r="B34" s="10">
        <v>6181489</v>
      </c>
      <c r="C34" s="10">
        <v>6261676</v>
      </c>
      <c r="D34" s="10">
        <v>6399407</v>
      </c>
      <c r="E34" s="10">
        <v>6434226</v>
      </c>
      <c r="F34" s="10">
        <v>6509243</v>
      </c>
      <c r="G34" s="10">
        <v>6528342</v>
      </c>
      <c r="H34" s="10">
        <v>6470739</v>
      </c>
      <c r="I34" s="10">
        <v>6319755</v>
      </c>
      <c r="J34" s="10">
        <v>6076582</v>
      </c>
      <c r="K34" s="10">
        <v>5736469</v>
      </c>
      <c r="L34" s="10">
        <v>5439143</v>
      </c>
      <c r="M34" s="10">
        <v>5136651</v>
      </c>
      <c r="N34" s="10">
        <v>4914384</v>
      </c>
      <c r="O34" s="10">
        <v>4788226</v>
      </c>
      <c r="P34" s="10">
        <v>4791902</v>
      </c>
      <c r="Q34" s="10">
        <v>4820505</v>
      </c>
      <c r="R34" s="10">
        <v>4936327</v>
      </c>
      <c r="S34" s="7">
        <v>5033584</v>
      </c>
      <c r="T34" s="7">
        <v>5153923</v>
      </c>
      <c r="U34" s="11">
        <v>5221417</v>
      </c>
      <c r="V34" s="11">
        <v>5311353</v>
      </c>
      <c r="W34" s="11">
        <v>5352281</v>
      </c>
      <c r="X34" s="11">
        <v>5428678</v>
      </c>
      <c r="Y34" s="11">
        <v>5557613</v>
      </c>
      <c r="Z34" s="11">
        <v>5653012</v>
      </c>
    </row>
    <row r="35" spans="1:26" ht="12.75">
      <c r="A35" s="25" t="s">
        <v>296</v>
      </c>
      <c r="B35" s="10">
        <v>5457778</v>
      </c>
      <c r="C35" s="10">
        <v>5679720</v>
      </c>
      <c r="D35" s="10">
        <v>5860881</v>
      </c>
      <c r="E35" s="10">
        <v>5957522</v>
      </c>
      <c r="F35" s="10">
        <v>6081302</v>
      </c>
      <c r="G35" s="10">
        <v>6171962</v>
      </c>
      <c r="H35" s="10">
        <v>6253609</v>
      </c>
      <c r="I35" s="10">
        <v>6391743</v>
      </c>
      <c r="J35" s="10">
        <v>6407681</v>
      </c>
      <c r="K35" s="10">
        <v>6495147</v>
      </c>
      <c r="L35" s="10">
        <v>6502816</v>
      </c>
      <c r="M35" s="10">
        <v>6437199</v>
      </c>
      <c r="N35" s="10">
        <v>6265851</v>
      </c>
      <c r="O35" s="10">
        <v>6008769</v>
      </c>
      <c r="P35" s="10">
        <v>5652737</v>
      </c>
      <c r="Q35" s="10">
        <v>5348539</v>
      </c>
      <c r="R35" s="10">
        <v>5073543</v>
      </c>
      <c r="S35" s="7">
        <v>4869986</v>
      </c>
      <c r="T35" s="7">
        <v>4758112</v>
      </c>
      <c r="U35" s="11">
        <v>4769943</v>
      </c>
      <c r="V35" s="11">
        <v>4805447</v>
      </c>
      <c r="W35" s="11">
        <v>4918518</v>
      </c>
      <c r="X35" s="11">
        <v>5016931</v>
      </c>
      <c r="Y35" s="11">
        <v>5213280</v>
      </c>
      <c r="Z35" s="11">
        <v>5282256</v>
      </c>
    </row>
    <row r="36" spans="1:26" ht="12.75">
      <c r="A36" s="25" t="s">
        <v>287</v>
      </c>
      <c r="B36" s="10">
        <v>2868899</v>
      </c>
      <c r="C36" s="10">
        <v>3221210</v>
      </c>
      <c r="D36" s="10">
        <v>3805265</v>
      </c>
      <c r="E36" s="10">
        <v>4563051</v>
      </c>
      <c r="F36" s="10">
        <v>5144970</v>
      </c>
      <c r="G36" s="10">
        <v>5407361</v>
      </c>
      <c r="H36" s="10">
        <v>5636187</v>
      </c>
      <c r="I36" s="10">
        <v>5811047</v>
      </c>
      <c r="J36" s="10">
        <v>5893287</v>
      </c>
      <c r="K36" s="10">
        <v>5999311</v>
      </c>
      <c r="L36" s="10">
        <v>6083869</v>
      </c>
      <c r="M36" s="10">
        <v>6146318</v>
      </c>
      <c r="N36" s="10">
        <v>6279087</v>
      </c>
      <c r="O36" s="10">
        <v>6292008</v>
      </c>
      <c r="P36" s="10">
        <v>6374045</v>
      </c>
      <c r="Q36" s="10">
        <v>6379031</v>
      </c>
      <c r="R36" s="10">
        <v>6299230</v>
      </c>
      <c r="S36" s="7">
        <v>6138600</v>
      </c>
      <c r="T36" s="7">
        <v>5905169</v>
      </c>
      <c r="U36" s="11">
        <v>5572302</v>
      </c>
      <c r="V36" s="11">
        <v>5283256</v>
      </c>
      <c r="W36" s="11">
        <v>5020370</v>
      </c>
      <c r="X36" s="11">
        <v>4822505</v>
      </c>
      <c r="Y36" s="11">
        <v>4788276</v>
      </c>
      <c r="Z36" s="11">
        <v>4804291</v>
      </c>
    </row>
    <row r="37" spans="1:26" ht="12.75">
      <c r="A37" s="25" t="s">
        <v>297</v>
      </c>
      <c r="B37" s="10">
        <v>5581840</v>
      </c>
      <c r="C37" s="10">
        <v>4968288</v>
      </c>
      <c r="D37" s="10">
        <v>4144566</v>
      </c>
      <c r="E37" s="10">
        <v>3386209</v>
      </c>
      <c r="F37" s="10">
        <v>2897340</v>
      </c>
      <c r="G37" s="10">
        <v>2816321</v>
      </c>
      <c r="H37" s="10">
        <v>3167548</v>
      </c>
      <c r="I37" s="10">
        <v>3744412</v>
      </c>
      <c r="J37" s="10">
        <v>4480446</v>
      </c>
      <c r="K37" s="10">
        <v>5047630</v>
      </c>
      <c r="L37" s="10">
        <v>5288526</v>
      </c>
      <c r="M37" s="10">
        <v>5497485</v>
      </c>
      <c r="N37" s="10">
        <v>5659988</v>
      </c>
      <c r="O37" s="10">
        <v>5747503</v>
      </c>
      <c r="P37" s="10">
        <v>5858011</v>
      </c>
      <c r="Q37" s="10">
        <v>5948778</v>
      </c>
      <c r="R37" s="10">
        <v>6026396</v>
      </c>
      <c r="S37" s="7">
        <v>6151476</v>
      </c>
      <c r="T37" s="7">
        <v>6161719</v>
      </c>
      <c r="U37" s="11">
        <v>6245475</v>
      </c>
      <c r="V37" s="11">
        <v>6256988</v>
      </c>
      <c r="W37" s="11">
        <v>6181167</v>
      </c>
      <c r="X37" s="11">
        <v>6029925</v>
      </c>
      <c r="Y37" s="11">
        <v>5899850</v>
      </c>
      <c r="Z37" s="11">
        <v>5575891</v>
      </c>
    </row>
    <row r="38" spans="1:26" ht="12.75">
      <c r="A38" s="25" t="s">
        <v>289</v>
      </c>
      <c r="B38" s="10">
        <v>4285766</v>
      </c>
      <c r="C38" s="10">
        <v>4538523</v>
      </c>
      <c r="D38" s="10">
        <v>4970703</v>
      </c>
      <c r="E38" s="10">
        <v>5372674</v>
      </c>
      <c r="F38" s="10">
        <v>5481351</v>
      </c>
      <c r="G38" s="10">
        <v>5416364</v>
      </c>
      <c r="H38" s="10">
        <v>4830351</v>
      </c>
      <c r="I38" s="10">
        <v>4034553</v>
      </c>
      <c r="J38" s="10">
        <v>3295589</v>
      </c>
      <c r="K38" s="10">
        <v>2810892</v>
      </c>
      <c r="L38" s="10">
        <v>2733973</v>
      </c>
      <c r="M38" s="10">
        <v>3061885</v>
      </c>
      <c r="N38" s="10">
        <v>3612255</v>
      </c>
      <c r="O38" s="10">
        <v>4330705</v>
      </c>
      <c r="P38" s="10">
        <v>4893424</v>
      </c>
      <c r="Q38" s="10">
        <v>5147240</v>
      </c>
      <c r="R38" s="10">
        <v>5348752</v>
      </c>
      <c r="S38" s="7">
        <v>5505976</v>
      </c>
      <c r="T38" s="7">
        <v>5588371</v>
      </c>
      <c r="U38" s="11">
        <v>5694954</v>
      </c>
      <c r="V38" s="11">
        <v>5777721</v>
      </c>
      <c r="W38" s="11">
        <v>5857396</v>
      </c>
      <c r="X38" s="11">
        <v>5984398</v>
      </c>
      <c r="Y38" s="11">
        <v>6099119</v>
      </c>
      <c r="Z38" s="11">
        <v>6192071</v>
      </c>
    </row>
    <row r="39" spans="1:26" ht="12.75">
      <c r="A39" s="25" t="s">
        <v>290</v>
      </c>
      <c r="B39" s="10">
        <v>5046471</v>
      </c>
      <c r="C39" s="10">
        <v>4870626</v>
      </c>
      <c r="D39" s="10">
        <v>4478227</v>
      </c>
      <c r="E39" s="10">
        <v>4129717</v>
      </c>
      <c r="F39" s="10">
        <v>3969753</v>
      </c>
      <c r="G39" s="10">
        <v>4054675</v>
      </c>
      <c r="H39" s="10">
        <v>4313537</v>
      </c>
      <c r="I39" s="10">
        <v>4744012</v>
      </c>
      <c r="J39" s="10">
        <v>5126797</v>
      </c>
      <c r="K39" s="10">
        <v>5226818</v>
      </c>
      <c r="L39" s="10">
        <v>5149244</v>
      </c>
      <c r="M39" s="10">
        <v>4574740</v>
      </c>
      <c r="N39" s="10">
        <v>3805478</v>
      </c>
      <c r="O39" s="10">
        <v>3107436</v>
      </c>
      <c r="P39" s="10">
        <v>2650307</v>
      </c>
      <c r="Q39" s="10">
        <v>2592717</v>
      </c>
      <c r="R39" s="10">
        <v>2928800</v>
      </c>
      <c r="S39" s="7">
        <v>3459211</v>
      </c>
      <c r="T39" s="7">
        <v>4145033</v>
      </c>
      <c r="U39" s="11">
        <v>4680076</v>
      </c>
      <c r="V39" s="11">
        <v>4916216</v>
      </c>
      <c r="W39" s="11">
        <v>5105518</v>
      </c>
      <c r="X39" s="11">
        <v>5262237</v>
      </c>
      <c r="Y39" s="11">
        <v>5445508</v>
      </c>
      <c r="Z39" s="11">
        <v>5557161</v>
      </c>
    </row>
    <row r="40" spans="1:26" ht="12.75">
      <c r="A40" s="25" t="s">
        <v>291</v>
      </c>
      <c r="B40" s="10">
        <v>4218263</v>
      </c>
      <c r="C40" s="10">
        <v>4496800</v>
      </c>
      <c r="D40" s="10">
        <v>4688628</v>
      </c>
      <c r="E40" s="10">
        <v>4745910</v>
      </c>
      <c r="F40" s="10">
        <v>4762568</v>
      </c>
      <c r="G40" s="10">
        <v>4596563</v>
      </c>
      <c r="H40" s="10">
        <v>4443913</v>
      </c>
      <c r="I40" s="10">
        <v>4079997</v>
      </c>
      <c r="J40" s="10">
        <v>3776567</v>
      </c>
      <c r="K40" s="10">
        <v>3625363</v>
      </c>
      <c r="L40" s="10">
        <v>3706340</v>
      </c>
      <c r="M40" s="10">
        <v>3947088</v>
      </c>
      <c r="N40" s="10">
        <v>4342974</v>
      </c>
      <c r="O40" s="10">
        <v>4704076</v>
      </c>
      <c r="P40" s="10">
        <v>4809298</v>
      </c>
      <c r="Q40" s="10">
        <v>4749905</v>
      </c>
      <c r="R40" s="10">
        <v>4214606</v>
      </c>
      <c r="S40" s="7">
        <v>3511639</v>
      </c>
      <c r="T40" s="7">
        <v>2869021</v>
      </c>
      <c r="U40" s="11">
        <v>2451811</v>
      </c>
      <c r="V40" s="11">
        <v>2410011</v>
      </c>
      <c r="W40" s="11">
        <v>2733332</v>
      </c>
      <c r="X40" s="11">
        <v>3233165</v>
      </c>
      <c r="Y40" s="11">
        <v>3948972</v>
      </c>
      <c r="Z40" s="11">
        <v>4463449</v>
      </c>
    </row>
    <row r="41" spans="1:26" ht="12.75">
      <c r="A41" s="25" t="s">
        <v>298</v>
      </c>
      <c r="B41" s="10">
        <v>7172039</v>
      </c>
      <c r="C41" s="10">
        <v>7221953</v>
      </c>
      <c r="D41" s="10">
        <v>7313978</v>
      </c>
      <c r="E41" s="10">
        <v>7462215</v>
      </c>
      <c r="F41" s="10">
        <v>7651415</v>
      </c>
      <c r="G41" s="10">
        <v>7906894</v>
      </c>
      <c r="H41" s="10">
        <v>8155563</v>
      </c>
      <c r="I41" s="10">
        <v>8442840</v>
      </c>
      <c r="J41" s="10">
        <v>8624340</v>
      </c>
      <c r="K41" s="10">
        <v>8801772</v>
      </c>
      <c r="L41" s="10">
        <v>8840747</v>
      </c>
      <c r="M41" s="10">
        <v>8877033</v>
      </c>
      <c r="N41" s="10">
        <v>8791492</v>
      </c>
      <c r="O41" s="10">
        <v>8739198</v>
      </c>
      <c r="P41" s="10">
        <v>8807578</v>
      </c>
      <c r="Q41" s="10">
        <v>8956558</v>
      </c>
      <c r="R41" s="10">
        <v>9270407</v>
      </c>
      <c r="S41" s="7">
        <v>9558963</v>
      </c>
      <c r="T41" s="7">
        <v>9833398</v>
      </c>
      <c r="U41" s="11">
        <v>10003562</v>
      </c>
      <c r="V41" s="11">
        <v>10124196</v>
      </c>
      <c r="W41" s="11">
        <v>9951615</v>
      </c>
      <c r="X41" s="11">
        <v>9618687</v>
      </c>
      <c r="Y41" s="11">
        <v>9486846</v>
      </c>
      <c r="Z41" s="11">
        <v>9283673</v>
      </c>
    </row>
    <row r="42" spans="1:26" ht="25.5">
      <c r="A42" s="31" t="s">
        <v>299</v>
      </c>
      <c r="B42" s="10">
        <v>18229044</v>
      </c>
      <c r="C42" s="10">
        <v>18007275</v>
      </c>
      <c r="D42" s="10">
        <v>17707278</v>
      </c>
      <c r="E42" s="10">
        <v>17469299</v>
      </c>
      <c r="F42" s="10">
        <v>17147668</v>
      </c>
      <c r="G42" s="10">
        <v>16729612</v>
      </c>
      <c r="H42" s="10">
        <v>16287694</v>
      </c>
      <c r="I42" s="10">
        <v>15764450</v>
      </c>
      <c r="J42" s="10">
        <v>15105507</v>
      </c>
      <c r="K42" s="10">
        <v>14501185</v>
      </c>
      <c r="L42" s="10">
        <v>13936394</v>
      </c>
      <c r="M42" s="10">
        <v>13346266</v>
      </c>
      <c r="N42" s="10">
        <v>12853431</v>
      </c>
      <c r="O42" s="10">
        <v>12457377</v>
      </c>
      <c r="P42" s="10">
        <v>12106511</v>
      </c>
      <c r="Q42" s="10">
        <v>11791614</v>
      </c>
      <c r="R42" s="7">
        <v>11686783</v>
      </c>
      <c r="S42" s="11">
        <v>11703473</v>
      </c>
      <c r="T42" s="11">
        <v>11824490</v>
      </c>
      <c r="U42" s="11">
        <v>11885550</v>
      </c>
      <c r="V42" s="11">
        <v>12074724</v>
      </c>
      <c r="W42" s="11">
        <v>12356293</v>
      </c>
      <c r="X42" s="11">
        <v>12669926</v>
      </c>
      <c r="Y42" s="11">
        <v>13172041</v>
      </c>
      <c r="Z42" s="11">
        <v>13518482</v>
      </c>
    </row>
    <row r="43" spans="1:26" ht="15.75">
      <c r="A43" s="39" t="s">
        <v>300</v>
      </c>
      <c r="B43" s="10">
        <v>43417306</v>
      </c>
      <c r="C43" s="10">
        <v>43482581</v>
      </c>
      <c r="D43" s="10">
        <v>43688928</v>
      </c>
      <c r="E43" s="10">
        <v>44024084</v>
      </c>
      <c r="F43" s="10">
        <v>44098004</v>
      </c>
      <c r="G43" s="10">
        <v>44148897</v>
      </c>
      <c r="H43" s="10">
        <v>44126577</v>
      </c>
      <c r="I43" s="10">
        <v>44195640</v>
      </c>
      <c r="J43" s="10">
        <v>44277970</v>
      </c>
      <c r="K43" s="10">
        <v>44425951</v>
      </c>
      <c r="L43" s="10">
        <v>44556132</v>
      </c>
      <c r="M43" s="10">
        <v>44962190</v>
      </c>
      <c r="N43" s="10">
        <v>45424204</v>
      </c>
      <c r="O43" s="10">
        <v>45767255</v>
      </c>
      <c r="P43" s="10">
        <v>45948173</v>
      </c>
      <c r="Q43" s="10">
        <v>45974137</v>
      </c>
      <c r="R43" s="10">
        <v>45890845</v>
      </c>
      <c r="S43" s="10">
        <v>45752247</v>
      </c>
      <c r="T43" s="10">
        <v>45441128</v>
      </c>
      <c r="U43" s="10">
        <v>45186234</v>
      </c>
      <c r="V43" s="11">
        <v>44896157</v>
      </c>
      <c r="W43" s="11">
        <v>44545556</v>
      </c>
      <c r="X43" s="11">
        <v>44186786</v>
      </c>
      <c r="Y43" s="11">
        <v>44416802</v>
      </c>
      <c r="Z43" s="11">
        <v>43888078</v>
      </c>
    </row>
    <row r="44" spans="1:26" ht="25.5">
      <c r="A44" s="31" t="s">
        <v>301</v>
      </c>
      <c r="B44" s="10">
        <v>7953554</v>
      </c>
      <c r="C44" s="10">
        <v>8172535</v>
      </c>
      <c r="D44" s="10">
        <v>8189203</v>
      </c>
      <c r="E44" s="10">
        <v>8165769</v>
      </c>
      <c r="F44" s="10">
        <v>8272193</v>
      </c>
      <c r="G44" s="10">
        <v>8467239</v>
      </c>
      <c r="H44" s="10">
        <v>8796438</v>
      </c>
      <c r="I44" s="10">
        <v>9098669</v>
      </c>
      <c r="J44" s="10">
        <v>9314807</v>
      </c>
      <c r="K44" s="10">
        <v>9411819</v>
      </c>
      <c r="L44" s="10">
        <v>9429448</v>
      </c>
      <c r="M44" s="10">
        <v>9182206</v>
      </c>
      <c r="N44" s="10">
        <v>8793864</v>
      </c>
      <c r="O44" s="10">
        <v>8471589</v>
      </c>
      <c r="P44" s="10">
        <v>8247020</v>
      </c>
      <c r="Q44" s="10">
        <v>8285994</v>
      </c>
      <c r="R44" s="10">
        <v>8398219</v>
      </c>
      <c r="S44" s="10">
        <v>8505108</v>
      </c>
      <c r="T44" s="10">
        <v>8750265</v>
      </c>
      <c r="U44" s="10">
        <v>8978471</v>
      </c>
      <c r="V44" s="11">
        <v>9205402</v>
      </c>
      <c r="W44" s="11">
        <v>9451678</v>
      </c>
      <c r="X44" s="11">
        <v>9690176</v>
      </c>
      <c r="Y44" s="11">
        <v>10182881</v>
      </c>
      <c r="Z44" s="11">
        <v>10489987</v>
      </c>
    </row>
    <row r="45" spans="1:26" ht="25.5">
      <c r="A45" s="31" t="s">
        <v>302</v>
      </c>
      <c r="B45" s="10">
        <v>17600612</v>
      </c>
      <c r="C45" s="10">
        <v>17357584</v>
      </c>
      <c r="D45" s="10">
        <v>17045847</v>
      </c>
      <c r="E45" s="10">
        <v>16782811</v>
      </c>
      <c r="F45" s="10">
        <v>16466743</v>
      </c>
      <c r="G45" s="10">
        <v>16057651</v>
      </c>
      <c r="H45" s="10">
        <v>15622571</v>
      </c>
      <c r="I45" s="10">
        <v>15111643</v>
      </c>
      <c r="J45" s="10">
        <v>14474249</v>
      </c>
      <c r="K45" s="10">
        <v>13885963</v>
      </c>
      <c r="L45" s="10">
        <v>13337719</v>
      </c>
      <c r="M45" s="10">
        <v>12768779</v>
      </c>
      <c r="N45" s="10">
        <v>12282434</v>
      </c>
      <c r="O45" s="10">
        <v>11891991</v>
      </c>
      <c r="P45" s="10">
        <v>11564514</v>
      </c>
      <c r="Q45" s="10">
        <v>11280963</v>
      </c>
      <c r="R45" s="10">
        <v>11155131</v>
      </c>
      <c r="S45" s="10">
        <v>11150673</v>
      </c>
      <c r="T45" s="10">
        <v>11261764</v>
      </c>
      <c r="U45" s="10">
        <v>11323484</v>
      </c>
      <c r="V45" s="11">
        <v>11492870</v>
      </c>
      <c r="W45" s="11">
        <v>11753725</v>
      </c>
      <c r="X45" s="11">
        <v>12046764</v>
      </c>
      <c r="Y45" s="11">
        <v>12517174</v>
      </c>
      <c r="Z45" s="11">
        <v>12841079</v>
      </c>
    </row>
    <row r="46" spans="1:26" ht="28.5">
      <c r="A46" s="39" t="s">
        <v>303</v>
      </c>
      <c r="B46" s="10">
        <v>40591637</v>
      </c>
      <c r="C46" s="10">
        <v>40413817</v>
      </c>
      <c r="D46" s="10">
        <v>40273075</v>
      </c>
      <c r="E46" s="10">
        <v>40307458</v>
      </c>
      <c r="F46" s="10">
        <v>40441943</v>
      </c>
      <c r="G46" s="10">
        <v>40650718</v>
      </c>
      <c r="H46" s="10">
        <v>41225489</v>
      </c>
      <c r="I46" s="10">
        <v>42067622</v>
      </c>
      <c r="J46" s="10">
        <v>42894302</v>
      </c>
      <c r="K46" s="10">
        <v>43613848</v>
      </c>
      <c r="L46" s="10">
        <v>43959337</v>
      </c>
      <c r="M46" s="10">
        <v>44243463</v>
      </c>
      <c r="N46" s="10">
        <v>44427454</v>
      </c>
      <c r="O46" s="10">
        <v>44331419</v>
      </c>
      <c r="P46" s="10">
        <v>44209757</v>
      </c>
      <c r="Q46" s="10">
        <v>44083564</v>
      </c>
      <c r="R46" s="10">
        <v>43853992</v>
      </c>
      <c r="S46" s="10">
        <v>43589906</v>
      </c>
      <c r="T46" s="10">
        <v>43120032</v>
      </c>
      <c r="U46" s="10">
        <v>42661291</v>
      </c>
      <c r="V46" s="11">
        <v>42159086</v>
      </c>
      <c r="W46" s="11">
        <v>41591946</v>
      </c>
      <c r="X46" s="11">
        <v>40974792</v>
      </c>
      <c r="Y46" s="11">
        <v>40997945</v>
      </c>
      <c r="Z46" s="11">
        <v>40310730</v>
      </c>
    </row>
    <row r="47" spans="1:26" ht="29.25" customHeight="1">
      <c r="A47" s="5" t="s">
        <v>304</v>
      </c>
      <c r="B47" s="10">
        <v>20722539</v>
      </c>
      <c r="C47" s="10">
        <v>21127902</v>
      </c>
      <c r="D47" s="10">
        <v>21451536</v>
      </c>
      <c r="E47" s="10">
        <v>21710516</v>
      </c>
      <c r="F47" s="10">
        <v>21865087</v>
      </c>
      <c r="G47" s="10">
        <v>21974496</v>
      </c>
      <c r="H47" s="10">
        <v>21743364</v>
      </c>
      <c r="I47" s="10">
        <v>21301402</v>
      </c>
      <c r="J47" s="10">
        <v>20823293</v>
      </c>
      <c r="K47" s="10">
        <v>20464845</v>
      </c>
      <c r="L47" s="10">
        <v>20430304</v>
      </c>
      <c r="M47" s="10">
        <v>20460746</v>
      </c>
      <c r="N47" s="10">
        <v>20552199</v>
      </c>
      <c r="O47" s="10">
        <v>20881415</v>
      </c>
      <c r="P47" s="10">
        <v>21160607</v>
      </c>
      <c r="Q47" s="10">
        <v>21446420</v>
      </c>
      <c r="R47" s="10">
        <v>21762565</v>
      </c>
      <c r="S47" s="10">
        <v>22035789</v>
      </c>
      <c r="T47" s="10">
        <v>22435823</v>
      </c>
      <c r="U47" s="10">
        <v>22830403</v>
      </c>
      <c r="V47" s="32">
        <v>23228144</v>
      </c>
      <c r="W47" s="32">
        <v>23647861</v>
      </c>
      <c r="X47" s="32">
        <v>24098487</v>
      </c>
      <c r="Y47" s="32">
        <v>24980445</v>
      </c>
      <c r="Z47" s="32">
        <v>25496354</v>
      </c>
    </row>
    <row r="48" spans="1:53" ht="20.25" customHeight="1">
      <c r="A48" s="427" t="s">
        <v>305</v>
      </c>
      <c r="B48" s="427"/>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0"/>
      <c r="AB48" s="40"/>
      <c r="AC48" s="40"/>
      <c r="AD48" s="40"/>
      <c r="AE48" s="40"/>
      <c r="AF48" s="40"/>
      <c r="AG48" s="40"/>
      <c r="AH48" s="40"/>
      <c r="AI48" s="40"/>
      <c r="AJ48" s="40"/>
      <c r="AK48" s="40"/>
      <c r="AL48" s="40"/>
      <c r="AM48" s="40"/>
      <c r="AN48" s="40"/>
      <c r="AO48" s="40"/>
      <c r="AP48" s="40"/>
      <c r="AQ48" s="40"/>
      <c r="AR48" s="40"/>
      <c r="AS48" s="40"/>
      <c r="AT48" s="40"/>
      <c r="AU48" s="40"/>
      <c r="AV48" s="41"/>
      <c r="AW48" s="41"/>
      <c r="AX48" s="41"/>
      <c r="AY48" s="41"/>
      <c r="AZ48" s="41"/>
      <c r="BA48" s="41"/>
    </row>
    <row r="49" spans="1:26" ht="17.25" customHeight="1">
      <c r="A49" s="423" t="s">
        <v>306</v>
      </c>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row>
    <row r="50" spans="1:22" ht="21.75" customHeight="1">
      <c r="A50" s="42" t="s">
        <v>307</v>
      </c>
      <c r="B50" s="7"/>
      <c r="C50" s="7"/>
      <c r="D50" s="7"/>
      <c r="E50" s="7"/>
      <c r="F50" s="7"/>
      <c r="G50" s="7"/>
      <c r="H50" s="7"/>
      <c r="I50" s="7"/>
      <c r="J50" s="7"/>
      <c r="K50" s="7"/>
      <c r="L50" s="7"/>
      <c r="M50" s="7"/>
      <c r="N50" s="7"/>
      <c r="O50" s="7"/>
      <c r="P50" s="7"/>
      <c r="Q50" s="7"/>
      <c r="R50" s="7"/>
      <c r="S50" s="7"/>
      <c r="T50" s="7"/>
      <c r="U50" s="7"/>
      <c r="V50" s="7"/>
    </row>
    <row r="51" spans="1:26" ht="12.75">
      <c r="A51" s="31" t="s">
        <v>308</v>
      </c>
      <c r="B51" s="10">
        <v>1794626</v>
      </c>
      <c r="C51" s="43">
        <v>1587644</v>
      </c>
      <c r="D51" s="43">
        <v>1378983</v>
      </c>
      <c r="E51" s="43">
        <v>1408159</v>
      </c>
      <c r="F51" s="43">
        <v>1363806</v>
      </c>
      <c r="G51" s="43">
        <v>1304638</v>
      </c>
      <c r="H51" s="43">
        <v>1259943</v>
      </c>
      <c r="I51" s="43">
        <v>1283292</v>
      </c>
      <c r="J51" s="43">
        <v>1214689</v>
      </c>
      <c r="K51" s="43">
        <v>1266800</v>
      </c>
      <c r="L51" s="43">
        <v>1311604</v>
      </c>
      <c r="M51" s="43">
        <v>1396967</v>
      </c>
      <c r="N51" s="43">
        <v>1477301</v>
      </c>
      <c r="O51" s="43">
        <v>1502477</v>
      </c>
      <c r="P51" s="43">
        <v>1457376</v>
      </c>
      <c r="Q51" s="43">
        <v>1479637</v>
      </c>
      <c r="R51" s="43">
        <v>1610122</v>
      </c>
      <c r="S51" s="43">
        <v>1713947</v>
      </c>
      <c r="T51" s="43">
        <v>1761687</v>
      </c>
      <c r="U51" s="7">
        <v>1788948</v>
      </c>
      <c r="V51" s="7">
        <v>1796629</v>
      </c>
      <c r="W51" s="44">
        <v>1902084</v>
      </c>
      <c r="X51" s="44">
        <v>1895822</v>
      </c>
      <c r="Y51" s="44">
        <v>1942683</v>
      </c>
      <c r="Z51" s="44">
        <v>1940579</v>
      </c>
    </row>
    <row r="52" spans="1:26" ht="12.75">
      <c r="A52" s="31" t="s">
        <v>309</v>
      </c>
      <c r="B52" s="10">
        <v>1690657</v>
      </c>
      <c r="C52" s="43">
        <v>1807441</v>
      </c>
      <c r="D52" s="43">
        <v>2129339</v>
      </c>
      <c r="E52" s="43">
        <v>2301366</v>
      </c>
      <c r="F52" s="43">
        <v>2203811</v>
      </c>
      <c r="G52" s="43">
        <v>2082249</v>
      </c>
      <c r="H52" s="43">
        <v>2015779</v>
      </c>
      <c r="I52" s="43">
        <v>1988744</v>
      </c>
      <c r="J52" s="43">
        <v>2144316</v>
      </c>
      <c r="K52" s="43">
        <v>2225332</v>
      </c>
      <c r="L52" s="43">
        <v>2254856</v>
      </c>
      <c r="M52" s="43">
        <v>2332272</v>
      </c>
      <c r="N52" s="43">
        <v>2365826</v>
      </c>
      <c r="O52" s="43">
        <v>2295402</v>
      </c>
      <c r="P52" s="43">
        <v>2303935</v>
      </c>
      <c r="Q52" s="43">
        <v>2166703</v>
      </c>
      <c r="R52" s="43">
        <v>2080445</v>
      </c>
      <c r="S52" s="43">
        <v>2075954</v>
      </c>
      <c r="T52" s="43">
        <v>2010543</v>
      </c>
      <c r="U52" s="7">
        <v>2028516</v>
      </c>
      <c r="V52" s="7">
        <v>1925720</v>
      </c>
      <c r="W52" s="44">
        <v>1906335</v>
      </c>
      <c r="X52" s="44">
        <v>1871809</v>
      </c>
      <c r="Y52" s="44">
        <v>1912347</v>
      </c>
      <c r="Z52" s="44">
        <v>1908541</v>
      </c>
    </row>
    <row r="53" spans="1:26" ht="28.5" customHeight="1">
      <c r="A53" s="31" t="s">
        <v>310</v>
      </c>
      <c r="B53" s="10">
        <v>103969</v>
      </c>
      <c r="C53" s="10">
        <v>-219797</v>
      </c>
      <c r="D53" s="10">
        <v>-750356</v>
      </c>
      <c r="E53" s="10">
        <v>-893207</v>
      </c>
      <c r="F53" s="10">
        <v>-840005</v>
      </c>
      <c r="G53" s="10">
        <v>-777611</v>
      </c>
      <c r="H53" s="10">
        <v>-755836</v>
      </c>
      <c r="I53" s="10">
        <v>-705452</v>
      </c>
      <c r="J53" s="10">
        <v>-929627</v>
      </c>
      <c r="K53" s="10">
        <v>-958532</v>
      </c>
      <c r="L53" s="10">
        <v>-943252</v>
      </c>
      <c r="M53" s="10">
        <v>-935305</v>
      </c>
      <c r="N53" s="10">
        <v>-888525</v>
      </c>
      <c r="O53" s="10">
        <v>-792925</v>
      </c>
      <c r="P53" s="10">
        <v>-846559</v>
      </c>
      <c r="Q53" s="10">
        <v>-687066</v>
      </c>
      <c r="R53" s="10">
        <v>-470323</v>
      </c>
      <c r="S53" s="10">
        <v>-362007</v>
      </c>
      <c r="T53" s="10">
        <v>-248856</v>
      </c>
      <c r="U53" s="7">
        <v>-239568</v>
      </c>
      <c r="V53" s="7">
        <v>-129091</v>
      </c>
      <c r="W53" s="45">
        <v>-4251</v>
      </c>
      <c r="X53" s="45">
        <v>24013</v>
      </c>
      <c r="Y53" s="45">
        <v>30336</v>
      </c>
      <c r="Z53" s="45">
        <v>32038</v>
      </c>
    </row>
    <row r="54" spans="1:26" ht="28.5">
      <c r="A54" s="31" t="s">
        <v>311</v>
      </c>
      <c r="B54" s="10">
        <v>12.1</v>
      </c>
      <c r="C54" s="10">
        <v>10.7</v>
      </c>
      <c r="D54" s="10">
        <v>9.4</v>
      </c>
      <c r="E54" s="10">
        <v>9.6</v>
      </c>
      <c r="F54" s="10">
        <v>9.3</v>
      </c>
      <c r="G54" s="10">
        <v>8.9</v>
      </c>
      <c r="H54" s="10">
        <v>8.6</v>
      </c>
      <c r="I54" s="10">
        <v>8.8</v>
      </c>
      <c r="J54" s="10">
        <v>8.3</v>
      </c>
      <c r="K54" s="10">
        <v>8.7</v>
      </c>
      <c r="L54" s="18">
        <v>9</v>
      </c>
      <c r="M54" s="10">
        <v>9.7</v>
      </c>
      <c r="N54" s="19">
        <v>10.2</v>
      </c>
      <c r="O54" s="19">
        <v>10.4</v>
      </c>
      <c r="P54" s="19">
        <v>10.2</v>
      </c>
      <c r="Q54" s="19">
        <v>10.3</v>
      </c>
      <c r="R54" s="19">
        <v>11.3</v>
      </c>
      <c r="S54" s="19">
        <v>12</v>
      </c>
      <c r="T54" s="46">
        <v>12.3</v>
      </c>
      <c r="U54" s="11">
        <v>12.5</v>
      </c>
      <c r="V54" s="11">
        <v>12.6</v>
      </c>
      <c r="W54" s="45">
        <v>13.3</v>
      </c>
      <c r="X54" s="45">
        <v>13.2</v>
      </c>
      <c r="Y54" s="47">
        <v>13.3</v>
      </c>
      <c r="Z54" s="47" t="s">
        <v>312</v>
      </c>
    </row>
    <row r="55" spans="1:26" ht="28.5">
      <c r="A55" s="31" t="s">
        <v>313</v>
      </c>
      <c r="B55" s="10">
        <v>11.4</v>
      </c>
      <c r="C55" s="10">
        <v>12.2</v>
      </c>
      <c r="D55" s="10">
        <v>14.5</v>
      </c>
      <c r="E55" s="10">
        <v>15.7</v>
      </c>
      <c r="F55" s="10">
        <v>15</v>
      </c>
      <c r="G55" s="10">
        <v>14.2</v>
      </c>
      <c r="H55" s="10">
        <v>13.7</v>
      </c>
      <c r="I55" s="10">
        <v>13.6</v>
      </c>
      <c r="J55" s="10">
        <v>14.7</v>
      </c>
      <c r="K55" s="10">
        <v>15.3</v>
      </c>
      <c r="L55" s="10">
        <v>15.6</v>
      </c>
      <c r="M55" s="10">
        <v>16.2</v>
      </c>
      <c r="N55" s="19">
        <v>16.4</v>
      </c>
      <c r="O55" s="19">
        <v>15.9</v>
      </c>
      <c r="P55" s="19">
        <v>16.1</v>
      </c>
      <c r="Q55" s="19">
        <v>15.1</v>
      </c>
      <c r="R55" s="19">
        <v>14.6</v>
      </c>
      <c r="S55" s="19">
        <v>14.5</v>
      </c>
      <c r="T55" s="19">
        <v>14.1</v>
      </c>
      <c r="U55" s="11">
        <v>14.2</v>
      </c>
      <c r="V55" s="11">
        <v>13.5</v>
      </c>
      <c r="W55" s="45">
        <v>13.3</v>
      </c>
      <c r="X55" s="47">
        <v>13</v>
      </c>
      <c r="Y55" s="47">
        <v>13.1</v>
      </c>
      <c r="Z55" s="47">
        <v>13</v>
      </c>
    </row>
    <row r="56" spans="1:26" ht="28.5">
      <c r="A56" s="31" t="s">
        <v>314</v>
      </c>
      <c r="B56" s="10">
        <v>0.7</v>
      </c>
      <c r="C56" s="10">
        <v>-1.5</v>
      </c>
      <c r="D56" s="10">
        <v>-5.1</v>
      </c>
      <c r="E56" s="10">
        <v>-6.1</v>
      </c>
      <c r="F56" s="10">
        <v>-5.7</v>
      </c>
      <c r="G56" s="10">
        <v>-5.3</v>
      </c>
      <c r="H56" s="10">
        <v>-5.1</v>
      </c>
      <c r="I56" s="10">
        <v>-4.8</v>
      </c>
      <c r="J56" s="10">
        <v>-6.4</v>
      </c>
      <c r="K56" s="10">
        <v>-6.6</v>
      </c>
      <c r="L56" s="10">
        <v>-6.6</v>
      </c>
      <c r="M56" s="10">
        <v>-6.5</v>
      </c>
      <c r="N56" s="19">
        <v>-6.2</v>
      </c>
      <c r="O56" s="19">
        <v>-5.5</v>
      </c>
      <c r="P56" s="19">
        <v>-5.9</v>
      </c>
      <c r="Q56" s="19">
        <v>-4.8</v>
      </c>
      <c r="R56" s="19">
        <v>-3.3</v>
      </c>
      <c r="S56" s="19">
        <v>-2.5</v>
      </c>
      <c r="T56" s="19">
        <v>-1.8</v>
      </c>
      <c r="U56" s="11">
        <v>-1.7</v>
      </c>
      <c r="V56" s="11">
        <v>-0.9</v>
      </c>
      <c r="W56" s="47">
        <v>0</v>
      </c>
      <c r="X56" s="47">
        <v>0.2</v>
      </c>
      <c r="Y56" s="47">
        <v>0.2</v>
      </c>
      <c r="Z56" s="47" t="s">
        <v>315</v>
      </c>
    </row>
    <row r="57" spans="1:26" ht="16.5" customHeight="1">
      <c r="A57" s="31" t="s">
        <v>316</v>
      </c>
      <c r="B57" s="7"/>
      <c r="C57" s="7"/>
      <c r="D57" s="7"/>
      <c r="E57" s="7"/>
      <c r="F57" s="7"/>
      <c r="G57" s="7"/>
      <c r="H57" s="7"/>
      <c r="I57" s="7"/>
      <c r="J57" s="7"/>
      <c r="K57" s="7"/>
      <c r="L57" s="7"/>
      <c r="M57" s="7"/>
      <c r="N57" s="11"/>
      <c r="O57" s="11"/>
      <c r="P57" s="11"/>
      <c r="Q57" s="11"/>
      <c r="R57" s="11"/>
      <c r="S57" s="11"/>
      <c r="T57" s="11"/>
      <c r="U57" s="11"/>
      <c r="V57" s="11"/>
      <c r="W57" s="7"/>
      <c r="X57" s="48"/>
      <c r="Y57" s="48"/>
      <c r="Z57" s="44"/>
    </row>
    <row r="58" spans="1:26" ht="12.75">
      <c r="A58" s="49" t="s">
        <v>317</v>
      </c>
      <c r="B58" s="7">
        <v>68.92</v>
      </c>
      <c r="C58" s="50">
        <v>67.8</v>
      </c>
      <c r="D58" s="10">
        <v>65.03</v>
      </c>
      <c r="E58" s="10">
        <v>63.85</v>
      </c>
      <c r="F58" s="10">
        <v>64.52</v>
      </c>
      <c r="G58" s="50">
        <v>65.8</v>
      </c>
      <c r="H58" s="10">
        <v>66.73</v>
      </c>
      <c r="I58" s="10">
        <v>67.07</v>
      </c>
      <c r="J58" s="10">
        <v>65.92</v>
      </c>
      <c r="K58" s="10">
        <v>65.34</v>
      </c>
      <c r="L58" s="10">
        <v>65.23</v>
      </c>
      <c r="M58" s="10">
        <v>64.95</v>
      </c>
      <c r="N58" s="10">
        <v>64.84</v>
      </c>
      <c r="O58" s="10">
        <v>65.31</v>
      </c>
      <c r="P58" s="50">
        <v>65.37</v>
      </c>
      <c r="Q58" s="19">
        <v>66.69</v>
      </c>
      <c r="R58" s="19">
        <v>67.61</v>
      </c>
      <c r="S58" s="19">
        <v>67.99</v>
      </c>
      <c r="T58" s="19">
        <v>68.78</v>
      </c>
      <c r="U58" s="11">
        <v>68.94</v>
      </c>
      <c r="V58" s="11">
        <v>69.83</v>
      </c>
      <c r="W58" s="44">
        <v>70.24</v>
      </c>
      <c r="X58" s="44">
        <v>70.76</v>
      </c>
      <c r="Y58" s="44">
        <v>70.93</v>
      </c>
      <c r="Z58" s="44" t="s">
        <v>318</v>
      </c>
    </row>
    <row r="59" spans="1:26" ht="12.75">
      <c r="A59" s="49" t="s">
        <v>319</v>
      </c>
      <c r="B59" s="7">
        <v>63.37</v>
      </c>
      <c r="C59" s="43">
        <v>61.91</v>
      </c>
      <c r="D59" s="43">
        <v>58.75</v>
      </c>
      <c r="E59" s="43">
        <v>57.42</v>
      </c>
      <c r="F59" s="43">
        <v>58.12</v>
      </c>
      <c r="G59" s="43">
        <v>59.62</v>
      </c>
      <c r="H59" s="43">
        <v>60.85</v>
      </c>
      <c r="I59" s="43">
        <v>61.22</v>
      </c>
      <c r="J59" s="43">
        <v>59.87</v>
      </c>
      <c r="K59" s="43">
        <v>59.03</v>
      </c>
      <c r="L59" s="43">
        <v>58.92</v>
      </c>
      <c r="M59" s="43">
        <v>58.68</v>
      </c>
      <c r="N59" s="43">
        <v>58.53</v>
      </c>
      <c r="O59" s="43">
        <v>58.91</v>
      </c>
      <c r="P59" s="43">
        <v>58.92</v>
      </c>
      <c r="Q59" s="19">
        <v>60.43</v>
      </c>
      <c r="R59" s="19">
        <v>61.46</v>
      </c>
      <c r="S59" s="51">
        <v>61.92</v>
      </c>
      <c r="T59" s="51">
        <v>62.87</v>
      </c>
      <c r="U59" s="11">
        <v>63.09</v>
      </c>
      <c r="V59" s="11">
        <v>64.04</v>
      </c>
      <c r="W59" s="44">
        <v>64.56</v>
      </c>
      <c r="X59" s="44">
        <v>65.13</v>
      </c>
      <c r="Y59" s="44">
        <v>65.29</v>
      </c>
      <c r="Z59" s="44" t="s">
        <v>320</v>
      </c>
    </row>
    <row r="60" spans="1:26" ht="12.75">
      <c r="A60" s="49" t="s">
        <v>321</v>
      </c>
      <c r="B60" s="7">
        <v>74.19</v>
      </c>
      <c r="C60" s="43">
        <v>73.66</v>
      </c>
      <c r="D60" s="50">
        <v>71.8</v>
      </c>
      <c r="E60" s="43">
        <v>71.08</v>
      </c>
      <c r="F60" s="43">
        <v>71.59</v>
      </c>
      <c r="G60" s="50">
        <v>72.4</v>
      </c>
      <c r="H60" s="43">
        <v>72.84</v>
      </c>
      <c r="I60" s="43">
        <v>73.13</v>
      </c>
      <c r="J60" s="50">
        <v>72.4</v>
      </c>
      <c r="K60" s="43">
        <v>72.26</v>
      </c>
      <c r="L60" s="43">
        <v>72.17</v>
      </c>
      <c r="M60" s="50">
        <v>71.9</v>
      </c>
      <c r="N60" s="43">
        <v>71.85</v>
      </c>
      <c r="O60" s="50">
        <v>72.36</v>
      </c>
      <c r="P60" s="43">
        <v>72.47</v>
      </c>
      <c r="Q60" s="51">
        <v>73.34</v>
      </c>
      <c r="R60" s="51">
        <v>74.02</v>
      </c>
      <c r="S60" s="51">
        <v>74.28</v>
      </c>
      <c r="T60" s="51">
        <v>74.79</v>
      </c>
      <c r="U60" s="11">
        <v>74.88</v>
      </c>
      <c r="V60" s="11">
        <v>75.61</v>
      </c>
      <c r="W60" s="44">
        <v>75.86</v>
      </c>
      <c r="X60" s="52">
        <v>76.3</v>
      </c>
      <c r="Y60" s="52">
        <v>76.47</v>
      </c>
      <c r="Z60" s="44" t="s">
        <v>322</v>
      </c>
    </row>
    <row r="61" spans="1:26" ht="21.75" customHeight="1">
      <c r="A61" s="423" t="s">
        <v>323</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row>
    <row r="62" spans="1:26" ht="18" customHeight="1">
      <c r="A62" s="423" t="s">
        <v>324</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row>
    <row r="63" spans="1:22" ht="16.5" customHeight="1">
      <c r="A63" s="28" t="s">
        <v>325</v>
      </c>
      <c r="B63" s="7"/>
      <c r="C63" s="7"/>
      <c r="D63" s="7"/>
      <c r="E63" s="7"/>
      <c r="F63" s="7"/>
      <c r="G63" s="7"/>
      <c r="H63" s="7"/>
      <c r="I63" s="7"/>
      <c r="J63" s="7"/>
      <c r="K63" s="7"/>
      <c r="L63" s="7"/>
      <c r="M63" s="7"/>
      <c r="N63" s="7"/>
      <c r="O63" s="7"/>
      <c r="P63" s="7"/>
      <c r="Q63" s="7"/>
      <c r="R63" s="7"/>
      <c r="S63" s="7"/>
      <c r="T63" s="7"/>
      <c r="U63" s="7"/>
      <c r="V63" s="7"/>
    </row>
    <row r="64" spans="1:256" s="56" customFormat="1" ht="21.75" customHeight="1">
      <c r="A64" s="5" t="s">
        <v>326</v>
      </c>
      <c r="B64" s="10">
        <v>1.732</v>
      </c>
      <c r="C64" s="53">
        <v>1.54706</v>
      </c>
      <c r="D64" s="53">
        <v>1.36924</v>
      </c>
      <c r="E64" s="53">
        <v>1.3941</v>
      </c>
      <c r="F64" s="53">
        <v>1.33686</v>
      </c>
      <c r="G64" s="53">
        <v>1.26999</v>
      </c>
      <c r="H64" s="53">
        <v>1.21805</v>
      </c>
      <c r="I64" s="53">
        <v>1.23155</v>
      </c>
      <c r="J64" s="53">
        <v>1.15662</v>
      </c>
      <c r="K64" s="53">
        <v>1.19495</v>
      </c>
      <c r="L64" s="53">
        <v>1.22281</v>
      </c>
      <c r="M64" s="53">
        <v>1.28648</v>
      </c>
      <c r="N64" s="53">
        <v>1.32</v>
      </c>
      <c r="O64" s="10">
        <v>1.344</v>
      </c>
      <c r="P64" s="10">
        <v>1.294</v>
      </c>
      <c r="Q64" s="54">
        <v>1.305</v>
      </c>
      <c r="R64" s="19">
        <v>1.416</v>
      </c>
      <c r="S64" s="19">
        <v>1.502</v>
      </c>
      <c r="T64" s="19">
        <v>1.542</v>
      </c>
      <c r="U64" s="19">
        <v>1.567</v>
      </c>
      <c r="V64" s="19">
        <v>1.582</v>
      </c>
      <c r="W64" s="45">
        <v>1.691</v>
      </c>
      <c r="X64" s="45">
        <v>1.707</v>
      </c>
      <c r="Y64" s="55">
        <v>1.75</v>
      </c>
      <c r="Z64" s="55">
        <v>1.777</v>
      </c>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row>
    <row r="65" spans="1:26" ht="25.5">
      <c r="A65" s="31" t="s">
        <v>327</v>
      </c>
      <c r="B65" s="7"/>
      <c r="C65" s="7"/>
      <c r="D65" s="7"/>
      <c r="E65" s="7"/>
      <c r="F65" s="7"/>
      <c r="G65" s="7"/>
      <c r="H65" s="7"/>
      <c r="I65" s="7"/>
      <c r="J65" s="7"/>
      <c r="K65" s="7"/>
      <c r="L65" s="7"/>
      <c r="M65" s="7"/>
      <c r="N65" s="7"/>
      <c r="O65" s="7"/>
      <c r="P65" s="7"/>
      <c r="Q65" s="7"/>
      <c r="R65" s="7"/>
      <c r="S65" s="7"/>
      <c r="T65" s="7"/>
      <c r="U65" s="11"/>
      <c r="V65" s="7"/>
      <c r="X65" s="48"/>
      <c r="Y65" s="48"/>
      <c r="Z65" s="48"/>
    </row>
    <row r="66" spans="1:26" ht="12.75">
      <c r="A66" s="49" t="s">
        <v>328</v>
      </c>
      <c r="B66" s="7">
        <v>287944</v>
      </c>
      <c r="C66" s="10">
        <v>272255</v>
      </c>
      <c r="D66" s="10">
        <v>250714</v>
      </c>
      <c r="E66" s="10">
        <v>275765</v>
      </c>
      <c r="F66" s="10">
        <v>288291</v>
      </c>
      <c r="G66" s="10">
        <v>299873</v>
      </c>
      <c r="H66" s="10">
        <v>319163</v>
      </c>
      <c r="I66" s="10">
        <v>345891</v>
      </c>
      <c r="J66" s="10">
        <v>339283</v>
      </c>
      <c r="K66" s="10">
        <v>354253</v>
      </c>
      <c r="L66" s="10">
        <v>377261</v>
      </c>
      <c r="M66" s="10">
        <v>411461</v>
      </c>
      <c r="N66" s="10">
        <v>430663</v>
      </c>
      <c r="O66" s="10">
        <v>447091</v>
      </c>
      <c r="P66" s="10">
        <v>437075</v>
      </c>
      <c r="Q66" s="10">
        <v>431512</v>
      </c>
      <c r="R66" s="10">
        <v>450779</v>
      </c>
      <c r="S66" s="10">
        <v>460418</v>
      </c>
      <c r="T66" s="10">
        <v>459348</v>
      </c>
      <c r="U66" s="7">
        <v>444891</v>
      </c>
      <c r="V66" s="11">
        <v>441531</v>
      </c>
      <c r="W66" s="44">
        <v>453506</v>
      </c>
      <c r="X66" s="44">
        <v>435993</v>
      </c>
      <c r="Y66" s="44">
        <v>438516</v>
      </c>
      <c r="Z66" s="44">
        <v>419443</v>
      </c>
    </row>
    <row r="67" spans="1:26" ht="25.5">
      <c r="A67" s="49" t="s">
        <v>329</v>
      </c>
      <c r="B67" s="18">
        <v>16</v>
      </c>
      <c r="C67" s="18">
        <v>17.1</v>
      </c>
      <c r="D67" s="18">
        <v>18.2</v>
      </c>
      <c r="E67" s="18">
        <v>19.6</v>
      </c>
      <c r="F67" s="18">
        <v>21.1</v>
      </c>
      <c r="G67" s="18">
        <v>23</v>
      </c>
      <c r="H67" s="18">
        <v>25.3</v>
      </c>
      <c r="I67" s="18">
        <v>27</v>
      </c>
      <c r="J67" s="18">
        <v>27.9</v>
      </c>
      <c r="K67" s="18">
        <v>28</v>
      </c>
      <c r="L67" s="18">
        <v>28.8</v>
      </c>
      <c r="M67" s="18">
        <v>29.5</v>
      </c>
      <c r="N67" s="18">
        <v>29.7</v>
      </c>
      <c r="O67" s="18">
        <v>29.8</v>
      </c>
      <c r="P67" s="18">
        <v>30</v>
      </c>
      <c r="Q67" s="18">
        <v>29.2</v>
      </c>
      <c r="R67" s="18">
        <v>28</v>
      </c>
      <c r="S67" s="18">
        <v>26.9</v>
      </c>
      <c r="T67" s="18">
        <v>26.1</v>
      </c>
      <c r="U67" s="7">
        <v>24.9</v>
      </c>
      <c r="V67" s="11">
        <v>24.6</v>
      </c>
      <c r="W67" s="18">
        <v>23.8</v>
      </c>
      <c r="X67" s="18">
        <v>23</v>
      </c>
      <c r="Y67" s="18">
        <v>22.6</v>
      </c>
      <c r="Z67" s="18">
        <v>21.6</v>
      </c>
    </row>
    <row r="68" spans="1:26" ht="21" customHeight="1">
      <c r="A68" s="423" t="s">
        <v>330</v>
      </c>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row>
    <row r="69" spans="1:26" ht="16.5" customHeight="1">
      <c r="A69" s="423" t="s">
        <v>2399</v>
      </c>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428"/>
    </row>
    <row r="70" spans="1:25" ht="12.75">
      <c r="A70" s="28" t="s">
        <v>331</v>
      </c>
      <c r="B70" s="7"/>
      <c r="C70" s="7"/>
      <c r="D70" s="7"/>
      <c r="E70" s="7"/>
      <c r="F70" s="7"/>
      <c r="G70" s="7"/>
      <c r="H70" s="7"/>
      <c r="I70" s="7"/>
      <c r="J70" s="7"/>
      <c r="K70" s="7"/>
      <c r="L70" s="7"/>
      <c r="M70" s="7"/>
      <c r="N70" s="7"/>
      <c r="O70" s="7"/>
      <c r="P70" s="7"/>
      <c r="Q70" s="7"/>
      <c r="R70" s="7"/>
      <c r="S70" s="7"/>
      <c r="T70" s="7"/>
      <c r="U70" s="7"/>
      <c r="V70" s="7"/>
      <c r="Y70" s="48"/>
    </row>
    <row r="71" spans="1:26" ht="28.5">
      <c r="A71" s="31" t="s">
        <v>332</v>
      </c>
      <c r="B71" s="58">
        <v>1139.3</v>
      </c>
      <c r="C71" s="58">
        <v>1216.8</v>
      </c>
      <c r="D71" s="58">
        <v>1448.8</v>
      </c>
      <c r="E71" s="58">
        <v>1566.5</v>
      </c>
      <c r="F71" s="58">
        <v>1497.7</v>
      </c>
      <c r="G71" s="58">
        <v>1416.9</v>
      </c>
      <c r="H71" s="58">
        <v>1373.7</v>
      </c>
      <c r="I71" s="58">
        <v>1357.4</v>
      </c>
      <c r="J71" s="58">
        <v>1467.9</v>
      </c>
      <c r="K71" s="58">
        <v>1529</v>
      </c>
      <c r="L71" s="58">
        <v>1555.7</v>
      </c>
      <c r="M71" s="58">
        <v>1617.2</v>
      </c>
      <c r="N71" s="59">
        <v>1643.2</v>
      </c>
      <c r="O71" s="22">
        <v>1593.3</v>
      </c>
      <c r="P71" s="22">
        <v>1605.3</v>
      </c>
      <c r="Q71" s="22">
        <v>1514.7</v>
      </c>
      <c r="R71" s="19">
        <v>1456.8</v>
      </c>
      <c r="S71" s="19">
        <v>1454.3</v>
      </c>
      <c r="T71" s="19">
        <v>1408.1</v>
      </c>
      <c r="U71" s="22">
        <v>1420</v>
      </c>
      <c r="V71" s="11">
        <v>1347</v>
      </c>
      <c r="W71" s="47">
        <v>1331.224</v>
      </c>
      <c r="X71" s="60">
        <v>1304.3</v>
      </c>
      <c r="Y71" s="60">
        <v>1305.8</v>
      </c>
      <c r="Z71" s="60" t="s">
        <v>333</v>
      </c>
    </row>
    <row r="72" spans="1:26" ht="12.75">
      <c r="A72" s="31" t="s">
        <v>334</v>
      </c>
      <c r="B72" s="58"/>
      <c r="C72" s="58"/>
      <c r="D72" s="58"/>
      <c r="E72" s="58"/>
      <c r="F72" s="58"/>
      <c r="G72" s="58"/>
      <c r="H72" s="58"/>
      <c r="I72" s="58"/>
      <c r="J72" s="58"/>
      <c r="K72" s="58"/>
      <c r="L72" s="58"/>
      <c r="M72" s="58"/>
      <c r="N72" s="22"/>
      <c r="O72" s="22"/>
      <c r="P72" s="22"/>
      <c r="Q72" s="22"/>
      <c r="R72" s="22"/>
      <c r="S72" s="22"/>
      <c r="T72" s="22"/>
      <c r="U72" s="11"/>
      <c r="V72" s="11"/>
      <c r="W72" s="7"/>
      <c r="X72" s="48"/>
      <c r="Y72" s="48"/>
      <c r="Z72" s="48"/>
    </row>
    <row r="73" spans="1:26" ht="25.5">
      <c r="A73" s="49" t="s">
        <v>335</v>
      </c>
      <c r="B73" s="58">
        <v>12</v>
      </c>
      <c r="C73" s="58">
        <v>13.1</v>
      </c>
      <c r="D73" s="58">
        <v>17.3</v>
      </c>
      <c r="E73" s="58">
        <v>20.1</v>
      </c>
      <c r="F73" s="58">
        <v>20.7</v>
      </c>
      <c r="G73" s="58">
        <v>21.3</v>
      </c>
      <c r="H73" s="58">
        <v>20.5</v>
      </c>
      <c r="I73" s="58">
        <v>19</v>
      </c>
      <c r="J73" s="58">
        <v>24.4</v>
      </c>
      <c r="K73" s="58">
        <v>24.9</v>
      </c>
      <c r="L73" s="58">
        <v>24.3</v>
      </c>
      <c r="M73" s="58">
        <v>25.6</v>
      </c>
      <c r="N73" s="59">
        <v>25.9</v>
      </c>
      <c r="O73" s="22">
        <v>25.7</v>
      </c>
      <c r="P73" s="22">
        <v>27.2</v>
      </c>
      <c r="Q73" s="22">
        <v>25</v>
      </c>
      <c r="R73" s="22">
        <v>24.1</v>
      </c>
      <c r="S73" s="22">
        <v>24.2</v>
      </c>
      <c r="T73" s="22">
        <v>23.9</v>
      </c>
      <c r="U73" s="22">
        <v>23.5</v>
      </c>
      <c r="V73" s="11">
        <v>23.6</v>
      </c>
      <c r="W73" s="47">
        <v>22.405</v>
      </c>
      <c r="X73" s="47">
        <v>22.2</v>
      </c>
      <c r="Y73" s="47">
        <v>22.3</v>
      </c>
      <c r="Z73" s="47" t="s">
        <v>336</v>
      </c>
    </row>
    <row r="74" spans="1:26" ht="12.75">
      <c r="A74" s="49" t="s">
        <v>337</v>
      </c>
      <c r="B74" s="58">
        <v>197.8</v>
      </c>
      <c r="C74" s="58">
        <v>202</v>
      </c>
      <c r="D74" s="58">
        <v>207.2</v>
      </c>
      <c r="E74" s="58">
        <v>206.6</v>
      </c>
      <c r="F74" s="58">
        <v>203</v>
      </c>
      <c r="G74" s="58">
        <v>200.1</v>
      </c>
      <c r="H74" s="58">
        <v>201.4</v>
      </c>
      <c r="I74" s="58">
        <v>201.9</v>
      </c>
      <c r="J74" s="58">
        <v>204.3</v>
      </c>
      <c r="K74" s="58">
        <v>204.7</v>
      </c>
      <c r="L74" s="58">
        <v>202.9</v>
      </c>
      <c r="M74" s="58">
        <v>203.1</v>
      </c>
      <c r="N74" s="59">
        <v>202.4</v>
      </c>
      <c r="O74" s="22">
        <v>201.3</v>
      </c>
      <c r="P74" s="22">
        <v>200.6</v>
      </c>
      <c r="Q74" s="22">
        <v>200.1</v>
      </c>
      <c r="R74" s="22">
        <v>202.1</v>
      </c>
      <c r="S74" s="22">
        <v>202.6</v>
      </c>
      <c r="T74" s="22">
        <v>205.6</v>
      </c>
      <c r="U74" s="22">
        <v>205.2</v>
      </c>
      <c r="V74" s="11">
        <v>204.6</v>
      </c>
      <c r="W74" s="47">
        <v>203.126</v>
      </c>
      <c r="X74" s="47">
        <v>203.3</v>
      </c>
      <c r="Y74" s="47">
        <v>201.9</v>
      </c>
      <c r="Z74" s="47" t="s">
        <v>338</v>
      </c>
    </row>
    <row r="75" spans="1:26" ht="25.5">
      <c r="A75" s="49" t="s">
        <v>339</v>
      </c>
      <c r="B75" s="58">
        <v>621</v>
      </c>
      <c r="C75" s="58">
        <v>646.6</v>
      </c>
      <c r="D75" s="58">
        <v>770.2</v>
      </c>
      <c r="E75" s="58">
        <v>837.5</v>
      </c>
      <c r="F75" s="58">
        <v>790.7</v>
      </c>
      <c r="G75" s="58">
        <v>757.8</v>
      </c>
      <c r="H75" s="58">
        <v>749.9</v>
      </c>
      <c r="I75" s="58">
        <v>746.8</v>
      </c>
      <c r="J75" s="58">
        <v>813.1</v>
      </c>
      <c r="K75" s="58">
        <v>846.1</v>
      </c>
      <c r="L75" s="58">
        <v>864.6</v>
      </c>
      <c r="M75" s="58">
        <v>907</v>
      </c>
      <c r="N75" s="61">
        <v>927</v>
      </c>
      <c r="O75" s="22">
        <v>893.8</v>
      </c>
      <c r="P75" s="22">
        <v>905.4</v>
      </c>
      <c r="Q75" s="22">
        <v>861.4</v>
      </c>
      <c r="R75" s="22">
        <v>829.9</v>
      </c>
      <c r="S75" s="62">
        <v>830.8</v>
      </c>
      <c r="T75" s="22">
        <v>796.1</v>
      </c>
      <c r="U75" s="22">
        <v>806.4</v>
      </c>
      <c r="V75" s="11">
        <v>753</v>
      </c>
      <c r="W75" s="47">
        <v>737.136</v>
      </c>
      <c r="X75" s="47">
        <v>698.1</v>
      </c>
      <c r="Y75" s="47">
        <v>653.9</v>
      </c>
      <c r="Z75" s="47" t="s">
        <v>340</v>
      </c>
    </row>
    <row r="76" spans="1:26" ht="25.5">
      <c r="A76" s="49" t="s">
        <v>341</v>
      </c>
      <c r="B76" s="58">
        <v>55.8</v>
      </c>
      <c r="C76" s="58">
        <v>57.9</v>
      </c>
      <c r="D76" s="58">
        <v>74.6</v>
      </c>
      <c r="E76" s="58">
        <v>80.8</v>
      </c>
      <c r="F76" s="58">
        <v>73.9</v>
      </c>
      <c r="G76" s="58">
        <v>67.7</v>
      </c>
      <c r="H76" s="58">
        <v>63.6</v>
      </c>
      <c r="I76" s="58">
        <v>57</v>
      </c>
      <c r="J76" s="58">
        <v>64.7</v>
      </c>
      <c r="K76" s="58">
        <v>70.2</v>
      </c>
      <c r="L76" s="58">
        <v>65.5</v>
      </c>
      <c r="M76" s="58">
        <v>70</v>
      </c>
      <c r="N76" s="59">
        <v>70.5</v>
      </c>
      <c r="O76" s="22">
        <v>64.5</v>
      </c>
      <c r="P76" s="22">
        <v>66</v>
      </c>
      <c r="Q76" s="22">
        <v>57.9</v>
      </c>
      <c r="R76" s="22">
        <v>54.6</v>
      </c>
      <c r="S76" s="22">
        <v>55.7</v>
      </c>
      <c r="T76" s="22">
        <v>55.7</v>
      </c>
      <c r="U76" s="22">
        <v>52.4</v>
      </c>
      <c r="V76" s="11">
        <v>51.9</v>
      </c>
      <c r="W76" s="47">
        <v>49.436</v>
      </c>
      <c r="X76" s="47">
        <v>51.6</v>
      </c>
      <c r="Y76" s="47">
        <v>54.5</v>
      </c>
      <c r="Z76" s="47" t="s">
        <v>342</v>
      </c>
    </row>
    <row r="77" spans="1:26" ht="25.5">
      <c r="A77" s="49" t="s">
        <v>343</v>
      </c>
      <c r="B77" s="58">
        <v>29</v>
      </c>
      <c r="C77" s="58">
        <v>32.8</v>
      </c>
      <c r="D77" s="58">
        <v>38.3</v>
      </c>
      <c r="E77" s="58">
        <v>44.1</v>
      </c>
      <c r="F77" s="58">
        <v>46.1</v>
      </c>
      <c r="G77" s="58">
        <v>42.1</v>
      </c>
      <c r="H77" s="58">
        <v>39.2</v>
      </c>
      <c r="I77" s="58">
        <v>38</v>
      </c>
      <c r="J77" s="58">
        <v>41.8</v>
      </c>
      <c r="K77" s="58">
        <v>44.4</v>
      </c>
      <c r="L77" s="58">
        <v>47.9</v>
      </c>
      <c r="M77" s="58">
        <v>52.4</v>
      </c>
      <c r="N77" s="59">
        <v>56.8</v>
      </c>
      <c r="O77" s="22">
        <v>59.2</v>
      </c>
      <c r="P77" s="22">
        <v>65.4</v>
      </c>
      <c r="Q77" s="22">
        <v>62.5</v>
      </c>
      <c r="R77" s="22">
        <v>61.4</v>
      </c>
      <c r="S77" s="22">
        <v>63.33</v>
      </c>
      <c r="T77" s="22">
        <v>62.3</v>
      </c>
      <c r="U77" s="22">
        <v>64.4</v>
      </c>
      <c r="V77" s="11">
        <v>62.2</v>
      </c>
      <c r="W77" s="47">
        <v>62.057</v>
      </c>
      <c r="X77" s="47">
        <v>61.6</v>
      </c>
      <c r="Y77" s="47">
        <v>67.2</v>
      </c>
      <c r="Z77" s="47" t="s">
        <v>344</v>
      </c>
    </row>
    <row r="78" spans="1:26" ht="12.75">
      <c r="A78" s="49" t="s">
        <v>345</v>
      </c>
      <c r="B78" s="58">
        <v>142.4</v>
      </c>
      <c r="C78" s="58">
        <v>173.2</v>
      </c>
      <c r="D78" s="58">
        <v>228.3</v>
      </c>
      <c r="E78" s="58">
        <v>250.7</v>
      </c>
      <c r="F78" s="58">
        <v>236.8</v>
      </c>
      <c r="G78" s="58">
        <v>209.1</v>
      </c>
      <c r="H78" s="58">
        <v>187.4</v>
      </c>
      <c r="I78" s="58">
        <v>187</v>
      </c>
      <c r="J78" s="58">
        <v>205.5</v>
      </c>
      <c r="K78" s="58">
        <v>219</v>
      </c>
      <c r="L78" s="58">
        <v>228.8</v>
      </c>
      <c r="M78" s="58">
        <v>235.3</v>
      </c>
      <c r="N78" s="59">
        <v>233.5</v>
      </c>
      <c r="O78" s="62">
        <v>227.1</v>
      </c>
      <c r="P78" s="22">
        <v>220.1</v>
      </c>
      <c r="Q78" s="22">
        <v>197.7</v>
      </c>
      <c r="R78" s="22">
        <v>181.6</v>
      </c>
      <c r="S78" s="22">
        <v>171.257</v>
      </c>
      <c r="T78" s="22">
        <v>157.3</v>
      </c>
      <c r="U78" s="22">
        <v>151.8</v>
      </c>
      <c r="V78" s="11">
        <v>139.4</v>
      </c>
      <c r="W78" s="47">
        <v>135.315</v>
      </c>
      <c r="X78" s="47">
        <v>129.2</v>
      </c>
      <c r="Y78" s="47">
        <v>129.9</v>
      </c>
      <c r="Z78" s="47" t="s">
        <v>346</v>
      </c>
    </row>
    <row r="79" spans="1:26" ht="12.75">
      <c r="A79" s="49" t="s">
        <v>238</v>
      </c>
      <c r="B79" s="58"/>
      <c r="C79" s="58"/>
      <c r="D79" s="58"/>
      <c r="E79" s="58"/>
      <c r="F79" s="58"/>
      <c r="G79" s="58"/>
      <c r="H79" s="58"/>
      <c r="I79" s="58"/>
      <c r="J79" s="58"/>
      <c r="K79" s="58"/>
      <c r="L79" s="58"/>
      <c r="M79" s="58"/>
      <c r="N79" s="22"/>
      <c r="O79" s="22"/>
      <c r="P79" s="22"/>
      <c r="Q79" s="22"/>
      <c r="R79" s="22"/>
      <c r="S79" s="22"/>
      <c r="T79" s="22"/>
      <c r="U79" s="11"/>
      <c r="V79" s="11"/>
      <c r="W79" s="7"/>
      <c r="X79" s="48"/>
      <c r="Y79" s="48"/>
      <c r="Z79" s="48"/>
    </row>
    <row r="80" spans="1:26" ht="25.5">
      <c r="A80" s="63" t="s">
        <v>347</v>
      </c>
      <c r="B80" s="58">
        <v>11.2</v>
      </c>
      <c r="C80" s="58">
        <v>17.6</v>
      </c>
      <c r="D80" s="58">
        <v>30.9</v>
      </c>
      <c r="E80" s="58">
        <v>37.8</v>
      </c>
      <c r="F80" s="58">
        <v>29.5</v>
      </c>
      <c r="G80" s="58">
        <v>24</v>
      </c>
      <c r="H80" s="58">
        <v>19</v>
      </c>
      <c r="I80" s="58">
        <v>17.8</v>
      </c>
      <c r="J80" s="58">
        <v>20.4</v>
      </c>
      <c r="K80" s="58">
        <v>25.6</v>
      </c>
      <c r="L80" s="58">
        <v>28.4</v>
      </c>
      <c r="M80" s="58">
        <v>31</v>
      </c>
      <c r="N80" s="59">
        <v>31.4</v>
      </c>
      <c r="O80" s="22">
        <v>29.7</v>
      </c>
      <c r="P80" s="22">
        <v>28.5</v>
      </c>
      <c r="Q80" s="22">
        <v>23.1</v>
      </c>
      <c r="R80" s="22">
        <v>17.6</v>
      </c>
      <c r="S80" s="22">
        <v>16.776</v>
      </c>
      <c r="T80" s="22">
        <v>14.9</v>
      </c>
      <c r="U80" s="22">
        <v>13.4</v>
      </c>
      <c r="V80" s="11">
        <v>11.4</v>
      </c>
      <c r="W80" s="47">
        <v>10.633</v>
      </c>
      <c r="X80" s="47">
        <v>10.1</v>
      </c>
      <c r="Y80" s="47">
        <v>10.7</v>
      </c>
      <c r="Z80" s="61" t="s">
        <v>348</v>
      </c>
    </row>
    <row r="81" spans="1:26" ht="25.5">
      <c r="A81" s="63" t="s">
        <v>349</v>
      </c>
      <c r="B81" s="58">
        <v>30.7</v>
      </c>
      <c r="C81" s="58">
        <v>30.2</v>
      </c>
      <c r="D81" s="58">
        <v>30.9</v>
      </c>
      <c r="E81" s="58">
        <v>28.6</v>
      </c>
      <c r="F81" s="58">
        <v>26.3</v>
      </c>
      <c r="G81" s="58">
        <v>22.9</v>
      </c>
      <c r="H81" s="58">
        <v>21.5</v>
      </c>
      <c r="I81" s="58">
        <v>23</v>
      </c>
      <c r="J81" s="58">
        <v>26.2</v>
      </c>
      <c r="K81" s="58">
        <v>27.2</v>
      </c>
      <c r="L81" s="58">
        <v>28.1</v>
      </c>
      <c r="M81" s="58">
        <v>29</v>
      </c>
      <c r="N81" s="59">
        <v>30.3</v>
      </c>
      <c r="O81" s="22">
        <v>29</v>
      </c>
      <c r="P81" s="22">
        <v>28</v>
      </c>
      <c r="Q81" s="22">
        <v>26.7</v>
      </c>
      <c r="R81" s="22">
        <v>27.4</v>
      </c>
      <c r="S81" s="22">
        <v>24.813</v>
      </c>
      <c r="T81" s="22">
        <v>21.1</v>
      </c>
      <c r="U81" s="22">
        <v>20</v>
      </c>
      <c r="V81" s="11">
        <v>20.7</v>
      </c>
      <c r="W81" s="47">
        <v>21.091</v>
      </c>
      <c r="X81" s="47">
        <v>20.3</v>
      </c>
      <c r="Y81" s="47">
        <v>20</v>
      </c>
      <c r="Z81" s="47" t="s">
        <v>350</v>
      </c>
    </row>
    <row r="82" spans="1:26" ht="16.5" customHeight="1">
      <c r="A82" s="63" t="s">
        <v>351</v>
      </c>
      <c r="B82" s="64"/>
      <c r="C82" s="64"/>
      <c r="D82" s="64"/>
      <c r="E82" s="64"/>
      <c r="F82" s="64"/>
      <c r="G82" s="64"/>
      <c r="H82" s="64"/>
      <c r="I82" s="64"/>
      <c r="J82" s="64"/>
      <c r="K82" s="64"/>
      <c r="L82" s="64"/>
      <c r="M82" s="64"/>
      <c r="N82" s="22"/>
      <c r="O82" s="22"/>
      <c r="P82" s="22"/>
      <c r="Q82" s="22">
        <v>17.4</v>
      </c>
      <c r="R82" s="11">
        <v>18.1</v>
      </c>
      <c r="S82" s="61">
        <v>16.8</v>
      </c>
      <c r="T82" s="22">
        <v>14.4</v>
      </c>
      <c r="U82" s="22">
        <v>14</v>
      </c>
      <c r="V82" s="11">
        <v>13.5</v>
      </c>
      <c r="W82" s="61">
        <v>14.4</v>
      </c>
      <c r="X82" s="61">
        <v>14.3</v>
      </c>
      <c r="Y82" s="61">
        <v>14.1</v>
      </c>
      <c r="Z82" s="47" t="s">
        <v>352</v>
      </c>
    </row>
    <row r="83" spans="1:26" ht="12.75">
      <c r="A83" s="63" t="s">
        <v>353</v>
      </c>
      <c r="B83" s="58">
        <v>26.5</v>
      </c>
      <c r="C83" s="58">
        <v>31.1</v>
      </c>
      <c r="D83" s="58">
        <v>38.2</v>
      </c>
      <c r="E83" s="58">
        <v>42.1</v>
      </c>
      <c r="F83" s="58">
        <v>41.4</v>
      </c>
      <c r="G83" s="58">
        <v>39.3</v>
      </c>
      <c r="H83" s="58">
        <v>37.5</v>
      </c>
      <c r="I83" s="58">
        <v>35.3</v>
      </c>
      <c r="J83" s="58">
        <v>39.2</v>
      </c>
      <c r="K83" s="58">
        <v>39.1</v>
      </c>
      <c r="L83" s="58">
        <v>39.5</v>
      </c>
      <c r="M83" s="58">
        <v>38.4</v>
      </c>
      <c r="N83" s="65">
        <v>36.1</v>
      </c>
      <c r="O83" s="22">
        <v>34.3</v>
      </c>
      <c r="P83" s="22">
        <v>32.1</v>
      </c>
      <c r="Q83" s="22">
        <v>30</v>
      </c>
      <c r="R83" s="22">
        <v>28.9</v>
      </c>
      <c r="S83" s="22">
        <v>26.905</v>
      </c>
      <c r="T83" s="22">
        <v>26.3</v>
      </c>
      <c r="U83" s="22">
        <v>23.4</v>
      </c>
      <c r="V83" s="11">
        <v>21.8</v>
      </c>
      <c r="W83" s="47">
        <v>20.764</v>
      </c>
      <c r="X83" s="47">
        <v>20.1</v>
      </c>
      <c r="Y83" s="47">
        <v>18.5</v>
      </c>
      <c r="Z83" s="47" t="s">
        <v>354</v>
      </c>
    </row>
    <row r="84" spans="1:26" ht="12.75">
      <c r="A84" s="63" t="s">
        <v>355</v>
      </c>
      <c r="B84" s="58">
        <v>15.2</v>
      </c>
      <c r="C84" s="58">
        <v>22.8</v>
      </c>
      <c r="D84" s="58">
        <v>30.7</v>
      </c>
      <c r="E84" s="58">
        <v>32.6</v>
      </c>
      <c r="F84" s="58">
        <v>30.8</v>
      </c>
      <c r="G84" s="58">
        <v>26.6</v>
      </c>
      <c r="H84" s="58">
        <v>23.8</v>
      </c>
      <c r="I84" s="58">
        <v>22.9</v>
      </c>
      <c r="J84" s="58">
        <v>26.2</v>
      </c>
      <c r="K84" s="58">
        <v>28.2</v>
      </c>
      <c r="L84" s="58">
        <v>29.6</v>
      </c>
      <c r="M84" s="58">
        <v>30.7</v>
      </c>
      <c r="N84" s="65">
        <v>29.1</v>
      </c>
      <c r="O84" s="22">
        <v>27.2</v>
      </c>
      <c r="P84" s="22">
        <v>24.8</v>
      </c>
      <c r="Q84" s="22">
        <v>20.2</v>
      </c>
      <c r="R84" s="22">
        <v>17.8</v>
      </c>
      <c r="S84" s="22">
        <v>16.63</v>
      </c>
      <c r="T84" s="22">
        <v>15</v>
      </c>
      <c r="U84" s="22">
        <v>13.3</v>
      </c>
      <c r="V84" s="11">
        <v>11.7</v>
      </c>
      <c r="W84" s="47">
        <v>10.76</v>
      </c>
      <c r="X84" s="47">
        <v>10.1</v>
      </c>
      <c r="Y84" s="47">
        <v>9</v>
      </c>
      <c r="Z84" s="47" t="s">
        <v>356</v>
      </c>
    </row>
    <row r="85" spans="1:26" ht="25.5">
      <c r="A85" s="31" t="s">
        <v>357</v>
      </c>
      <c r="B85" s="10">
        <v>32492</v>
      </c>
      <c r="C85" s="10">
        <v>29208</v>
      </c>
      <c r="D85" s="10">
        <v>27946</v>
      </c>
      <c r="E85" s="10">
        <v>26141</v>
      </c>
      <c r="F85" s="10">
        <v>24840</v>
      </c>
      <c r="G85" s="10">
        <v>22825</v>
      </c>
      <c r="H85" s="10">
        <v>21735</v>
      </c>
      <c r="I85" s="10">
        <v>21097</v>
      </c>
      <c r="J85" s="10">
        <v>20731</v>
      </c>
      <c r="K85" s="10">
        <v>19286</v>
      </c>
      <c r="L85" s="10">
        <v>19104</v>
      </c>
      <c r="M85" s="10">
        <v>18407</v>
      </c>
      <c r="N85" s="10">
        <v>18142</v>
      </c>
      <c r="O85" s="10">
        <v>17339</v>
      </c>
      <c r="P85" s="10">
        <v>16073</v>
      </c>
      <c r="Q85" s="10">
        <v>15079</v>
      </c>
      <c r="R85" s="10">
        <v>14858</v>
      </c>
      <c r="S85" s="10">
        <v>14436</v>
      </c>
      <c r="T85" s="10">
        <v>14271</v>
      </c>
      <c r="U85" s="7">
        <v>13405</v>
      </c>
      <c r="V85" s="7">
        <v>13168</v>
      </c>
      <c r="W85" s="10">
        <v>16306</v>
      </c>
      <c r="X85" s="10">
        <v>15477</v>
      </c>
      <c r="Y85" s="10">
        <v>14322</v>
      </c>
      <c r="Z85" s="10">
        <v>12664</v>
      </c>
    </row>
    <row r="86" spans="1:26" ht="27.75" customHeight="1">
      <c r="A86" s="5" t="s">
        <v>358</v>
      </c>
      <c r="B86" s="7">
        <v>17.8</v>
      </c>
      <c r="C86" s="58">
        <v>18</v>
      </c>
      <c r="D86" s="58">
        <v>19.9</v>
      </c>
      <c r="E86" s="58">
        <v>18.6</v>
      </c>
      <c r="F86" s="58">
        <v>18.1</v>
      </c>
      <c r="G86" s="58">
        <v>17.4</v>
      </c>
      <c r="H86" s="58">
        <v>17.1528</v>
      </c>
      <c r="I86" s="58">
        <v>16.4867</v>
      </c>
      <c r="J86" s="58">
        <v>16.909</v>
      </c>
      <c r="K86" s="58">
        <v>15.3331</v>
      </c>
      <c r="L86" s="58">
        <v>14.6482</v>
      </c>
      <c r="M86" s="58">
        <v>13.3119</v>
      </c>
      <c r="N86" s="58">
        <v>12.356</v>
      </c>
      <c r="O86" s="58">
        <v>11.5726</v>
      </c>
      <c r="P86" s="58">
        <v>10.9712</v>
      </c>
      <c r="Q86" s="58">
        <v>10.2175</v>
      </c>
      <c r="R86" s="58">
        <v>9.355</v>
      </c>
      <c r="S86" s="58">
        <v>8.5</v>
      </c>
      <c r="T86" s="58">
        <v>8.1</v>
      </c>
      <c r="U86" s="7">
        <v>7.5</v>
      </c>
      <c r="V86" s="7">
        <v>7.4</v>
      </c>
      <c r="W86" s="10">
        <v>8.6</v>
      </c>
      <c r="X86" s="10">
        <v>8.2</v>
      </c>
      <c r="Y86" s="10">
        <v>7.4</v>
      </c>
      <c r="Z86" s="10" t="s">
        <v>359</v>
      </c>
    </row>
    <row r="87" spans="1:26" ht="27" customHeight="1">
      <c r="A87" s="423" t="s">
        <v>360</v>
      </c>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row>
    <row r="88" spans="1:26" ht="21" customHeight="1">
      <c r="A88" s="426" t="s">
        <v>361</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row>
    <row r="89" spans="1:22" ht="12.75">
      <c r="A89" s="30" t="s">
        <v>362</v>
      </c>
      <c r="B89" s="7"/>
      <c r="C89" s="7"/>
      <c r="D89" s="7"/>
      <c r="E89" s="7"/>
      <c r="F89" s="7"/>
      <c r="G89" s="7"/>
      <c r="H89" s="7"/>
      <c r="I89" s="7"/>
      <c r="J89" s="7"/>
      <c r="K89" s="7"/>
      <c r="L89" s="7"/>
      <c r="M89" s="7"/>
      <c r="N89" s="7"/>
      <c r="O89" s="7"/>
      <c r="P89" s="7"/>
      <c r="Q89" s="7"/>
      <c r="R89" s="7"/>
      <c r="S89" s="7"/>
      <c r="T89" s="7"/>
      <c r="U89" s="7"/>
      <c r="V89" s="7"/>
    </row>
    <row r="90" spans="1:26" ht="12.75">
      <c r="A90" s="31" t="s">
        <v>363</v>
      </c>
      <c r="B90" s="7">
        <v>1277232</v>
      </c>
      <c r="C90" s="43">
        <v>1053717</v>
      </c>
      <c r="D90" s="43">
        <v>1106723</v>
      </c>
      <c r="E90" s="43">
        <v>1080600</v>
      </c>
      <c r="F90" s="43">
        <v>1075219</v>
      </c>
      <c r="G90" s="43">
        <v>866651</v>
      </c>
      <c r="H90" s="43">
        <v>928411</v>
      </c>
      <c r="I90" s="43">
        <v>848691</v>
      </c>
      <c r="J90" s="43">
        <v>911162</v>
      </c>
      <c r="K90" s="43">
        <v>897327</v>
      </c>
      <c r="L90" s="43">
        <v>1001589</v>
      </c>
      <c r="M90" s="43">
        <v>1019762</v>
      </c>
      <c r="N90" s="43">
        <v>1091778</v>
      </c>
      <c r="O90" s="43">
        <v>979667</v>
      </c>
      <c r="P90" s="43">
        <v>1066366</v>
      </c>
      <c r="Q90" s="43">
        <v>1113562</v>
      </c>
      <c r="R90" s="43">
        <v>1262500</v>
      </c>
      <c r="S90" s="43">
        <v>1179007</v>
      </c>
      <c r="T90" s="43">
        <v>1199446</v>
      </c>
      <c r="U90" s="7">
        <v>1215066</v>
      </c>
      <c r="V90" s="7">
        <v>1316011</v>
      </c>
      <c r="W90" s="44">
        <v>1213598</v>
      </c>
      <c r="X90" s="44">
        <v>1225501</v>
      </c>
      <c r="Y90" s="44">
        <v>1225985</v>
      </c>
      <c r="Z90" s="44">
        <v>1161068</v>
      </c>
    </row>
    <row r="91" spans="1:26" ht="12.75">
      <c r="A91" s="31" t="s">
        <v>364</v>
      </c>
      <c r="B91" s="7">
        <v>597930</v>
      </c>
      <c r="C91" s="43">
        <v>639248</v>
      </c>
      <c r="D91" s="43">
        <v>663282</v>
      </c>
      <c r="E91" s="43">
        <v>680494</v>
      </c>
      <c r="F91" s="43">
        <v>665904</v>
      </c>
      <c r="G91" s="43">
        <v>562373</v>
      </c>
      <c r="H91" s="43">
        <v>555160</v>
      </c>
      <c r="I91" s="43">
        <v>501654</v>
      </c>
      <c r="J91" s="43">
        <v>532533</v>
      </c>
      <c r="K91" s="43">
        <v>627703</v>
      </c>
      <c r="L91" s="43">
        <v>763493</v>
      </c>
      <c r="M91" s="43">
        <v>853647</v>
      </c>
      <c r="N91" s="43">
        <v>798824</v>
      </c>
      <c r="O91" s="43">
        <v>635835</v>
      </c>
      <c r="P91" s="43">
        <v>604942</v>
      </c>
      <c r="Q91" s="43">
        <v>640837</v>
      </c>
      <c r="R91" s="43">
        <v>685910</v>
      </c>
      <c r="S91" s="43">
        <v>703412</v>
      </c>
      <c r="T91" s="43">
        <v>699430</v>
      </c>
      <c r="U91" s="7">
        <v>639321</v>
      </c>
      <c r="V91" s="7">
        <v>669376</v>
      </c>
      <c r="W91" s="44">
        <v>644101</v>
      </c>
      <c r="X91" s="44">
        <v>667971</v>
      </c>
      <c r="Y91" s="44">
        <v>693730</v>
      </c>
      <c r="Z91" s="44">
        <v>611646</v>
      </c>
    </row>
    <row r="92" spans="1:26" ht="28.5">
      <c r="A92" s="31" t="s">
        <v>365</v>
      </c>
      <c r="B92" s="7">
        <v>8.6</v>
      </c>
      <c r="C92" s="58">
        <v>7.1</v>
      </c>
      <c r="D92" s="58">
        <v>7.5</v>
      </c>
      <c r="E92" s="58">
        <v>7.4</v>
      </c>
      <c r="F92" s="58">
        <v>7.3</v>
      </c>
      <c r="G92" s="58">
        <v>5.9</v>
      </c>
      <c r="H92" s="58">
        <v>6.3</v>
      </c>
      <c r="I92" s="58">
        <v>5.8</v>
      </c>
      <c r="J92" s="58">
        <v>6.2</v>
      </c>
      <c r="K92" s="58">
        <v>6.2</v>
      </c>
      <c r="L92" s="58">
        <v>6.9</v>
      </c>
      <c r="M92" s="58">
        <v>7.1</v>
      </c>
      <c r="N92" s="22">
        <v>7.5</v>
      </c>
      <c r="O92" s="22">
        <v>6.8</v>
      </c>
      <c r="P92" s="22">
        <v>7.4</v>
      </c>
      <c r="Q92" s="22">
        <v>7.8</v>
      </c>
      <c r="R92" s="22">
        <v>8.8</v>
      </c>
      <c r="S92" s="22">
        <v>8.3</v>
      </c>
      <c r="T92" s="22">
        <v>8.4</v>
      </c>
      <c r="U92" s="11">
        <v>8.5</v>
      </c>
      <c r="V92" s="11">
        <v>9.2</v>
      </c>
      <c r="W92" s="45">
        <v>8.5</v>
      </c>
      <c r="X92" s="60">
        <v>8.5</v>
      </c>
      <c r="Y92" s="60">
        <v>8.4</v>
      </c>
      <c r="Z92" s="60" t="s">
        <v>366</v>
      </c>
    </row>
    <row r="93" spans="1:26" ht="31.5" customHeight="1">
      <c r="A93" s="5" t="s">
        <v>367</v>
      </c>
      <c r="B93" s="58">
        <v>4</v>
      </c>
      <c r="C93" s="58">
        <v>4.3</v>
      </c>
      <c r="D93" s="58">
        <v>4.5</v>
      </c>
      <c r="E93" s="58">
        <v>4.6</v>
      </c>
      <c r="F93" s="58">
        <v>4.5</v>
      </c>
      <c r="G93" s="58">
        <v>3.8</v>
      </c>
      <c r="H93" s="58">
        <v>3.8</v>
      </c>
      <c r="I93" s="58">
        <v>3.4</v>
      </c>
      <c r="J93" s="58">
        <v>3.6</v>
      </c>
      <c r="K93" s="58">
        <v>4.3</v>
      </c>
      <c r="L93" s="58">
        <v>5.3</v>
      </c>
      <c r="M93" s="58">
        <v>5.9</v>
      </c>
      <c r="N93" s="22">
        <v>5.5</v>
      </c>
      <c r="O93" s="22">
        <v>4.4</v>
      </c>
      <c r="P93" s="22">
        <v>4.2</v>
      </c>
      <c r="Q93" s="22">
        <v>4.5</v>
      </c>
      <c r="R93" s="22">
        <v>4.8</v>
      </c>
      <c r="S93" s="22">
        <v>4.9</v>
      </c>
      <c r="T93" s="22">
        <v>4.9</v>
      </c>
      <c r="U93" s="11">
        <v>4.5</v>
      </c>
      <c r="V93" s="11">
        <v>4.7</v>
      </c>
      <c r="W93" s="45">
        <v>4.5</v>
      </c>
      <c r="X93" s="60">
        <v>4.7</v>
      </c>
      <c r="Y93" s="60">
        <v>4.7</v>
      </c>
      <c r="Z93" s="60" t="s">
        <v>368</v>
      </c>
    </row>
    <row r="94" spans="1:26" ht="20.25" customHeight="1">
      <c r="A94" s="419" t="s">
        <v>360</v>
      </c>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row>
    <row r="95" spans="1:22" ht="15" customHeight="1">
      <c r="A95" s="28" t="s">
        <v>369</v>
      </c>
      <c r="B95" s="7"/>
      <c r="C95" s="7"/>
      <c r="D95" s="7"/>
      <c r="E95" s="7"/>
      <c r="F95" s="7"/>
      <c r="G95" s="7"/>
      <c r="H95" s="7"/>
      <c r="I95" s="7"/>
      <c r="J95" s="7"/>
      <c r="K95" s="7"/>
      <c r="L95" s="7"/>
      <c r="M95" s="7"/>
      <c r="N95" s="7"/>
      <c r="O95" s="7"/>
      <c r="P95" s="7"/>
      <c r="Q95" s="7"/>
      <c r="R95" s="7"/>
      <c r="S95" s="7"/>
      <c r="T95" s="7"/>
      <c r="U95" s="7"/>
      <c r="V95" s="7"/>
    </row>
    <row r="96" spans="1:26" ht="39.75" customHeight="1">
      <c r="A96" s="31" t="s">
        <v>370</v>
      </c>
      <c r="B96" s="7">
        <v>806016</v>
      </c>
      <c r="C96" s="66">
        <v>1011313</v>
      </c>
      <c r="D96" s="66">
        <v>979300</v>
      </c>
      <c r="E96" s="66">
        <v>1191355</v>
      </c>
      <c r="F96" s="66">
        <v>866857</v>
      </c>
      <c r="G96" s="66">
        <v>647026</v>
      </c>
      <c r="H96" s="66">
        <v>597651</v>
      </c>
      <c r="I96" s="66">
        <v>513551</v>
      </c>
      <c r="J96" s="66">
        <v>379726</v>
      </c>
      <c r="K96" s="66">
        <v>359330</v>
      </c>
      <c r="L96" s="66">
        <v>193450</v>
      </c>
      <c r="M96" s="66">
        <v>184612</v>
      </c>
      <c r="N96" s="66">
        <v>129144</v>
      </c>
      <c r="O96" s="66">
        <v>119157</v>
      </c>
      <c r="P96" s="66">
        <v>177230</v>
      </c>
      <c r="Q96" s="66">
        <v>186380</v>
      </c>
      <c r="R96" s="66">
        <v>286956</v>
      </c>
      <c r="S96" s="66">
        <v>281614</v>
      </c>
      <c r="T96" s="7">
        <v>279907</v>
      </c>
      <c r="U96" s="7">
        <v>191656</v>
      </c>
      <c r="V96" s="7">
        <v>356535</v>
      </c>
      <c r="W96" s="7">
        <v>417681</v>
      </c>
      <c r="X96" s="7">
        <v>482241</v>
      </c>
      <c r="Y96" s="7">
        <v>578511</v>
      </c>
      <c r="Z96" s="7">
        <v>598617</v>
      </c>
    </row>
    <row r="97" spans="1:26" ht="38.25">
      <c r="A97" s="31" t="s">
        <v>371</v>
      </c>
      <c r="B97" s="7">
        <v>617938</v>
      </c>
      <c r="C97" s="66">
        <v>804421</v>
      </c>
      <c r="D97" s="66">
        <v>793314</v>
      </c>
      <c r="E97" s="66">
        <v>1033426</v>
      </c>
      <c r="F97" s="66">
        <v>762517</v>
      </c>
      <c r="G97" s="66">
        <v>575471</v>
      </c>
      <c r="H97" s="66">
        <v>547386</v>
      </c>
      <c r="I97" s="66">
        <v>467028</v>
      </c>
      <c r="J97" s="66">
        <v>343082</v>
      </c>
      <c r="K97" s="66">
        <v>326561</v>
      </c>
      <c r="L97" s="66">
        <v>173976</v>
      </c>
      <c r="M97" s="66">
        <v>167940</v>
      </c>
      <c r="N97" s="66">
        <v>114121</v>
      </c>
      <c r="O97" s="66">
        <v>105488</v>
      </c>
      <c r="P97" s="66">
        <v>163101</v>
      </c>
      <c r="Q97" s="66">
        <v>170851</v>
      </c>
      <c r="R97" s="66">
        <v>263277</v>
      </c>
      <c r="S97" s="66">
        <v>261170</v>
      </c>
      <c r="T97" s="7">
        <v>261495</v>
      </c>
      <c r="U97" s="7">
        <v>171940</v>
      </c>
      <c r="V97" s="7">
        <v>310549</v>
      </c>
      <c r="W97" s="7">
        <v>363955</v>
      </c>
      <c r="X97" s="7">
        <v>422738</v>
      </c>
      <c r="Y97" s="7">
        <v>517480</v>
      </c>
      <c r="Z97" s="7">
        <v>536157</v>
      </c>
    </row>
    <row r="98" spans="1:26" ht="42.75" customHeight="1">
      <c r="A98" s="31" t="s">
        <v>372</v>
      </c>
      <c r="B98" s="7">
        <v>188078</v>
      </c>
      <c r="C98" s="66">
        <v>206892</v>
      </c>
      <c r="D98" s="66">
        <v>185986</v>
      </c>
      <c r="E98" s="66">
        <v>157929</v>
      </c>
      <c r="F98" s="66">
        <v>104340</v>
      </c>
      <c r="G98" s="66">
        <v>71555</v>
      </c>
      <c r="H98" s="66">
        <v>50265</v>
      </c>
      <c r="I98" s="66">
        <v>46523</v>
      </c>
      <c r="J98" s="66">
        <v>36644</v>
      </c>
      <c r="K98" s="66">
        <v>32769</v>
      </c>
      <c r="L98" s="66">
        <v>19474</v>
      </c>
      <c r="M98" s="66">
        <v>16672</v>
      </c>
      <c r="N98" s="66">
        <v>15023</v>
      </c>
      <c r="O98" s="66">
        <v>13669</v>
      </c>
      <c r="P98" s="66">
        <v>14129</v>
      </c>
      <c r="Q98" s="66">
        <v>15529</v>
      </c>
      <c r="R98" s="66">
        <v>23679</v>
      </c>
      <c r="S98" s="66">
        <v>20444</v>
      </c>
      <c r="T98" s="7">
        <v>18412</v>
      </c>
      <c r="U98" s="7">
        <v>19716</v>
      </c>
      <c r="V98" s="7">
        <v>45986</v>
      </c>
      <c r="W98" s="7">
        <v>53726</v>
      </c>
      <c r="X98" s="7">
        <v>59503</v>
      </c>
      <c r="Y98" s="7">
        <v>61031</v>
      </c>
      <c r="Z98" s="7">
        <v>62460</v>
      </c>
    </row>
    <row r="99" spans="1:26" ht="39.75" customHeight="1">
      <c r="A99" s="31" t="s">
        <v>373</v>
      </c>
      <c r="B99" s="7">
        <v>732217</v>
      </c>
      <c r="C99" s="66">
        <v>704136</v>
      </c>
      <c r="D99" s="66">
        <v>493119</v>
      </c>
      <c r="E99" s="66">
        <v>345623</v>
      </c>
      <c r="F99" s="66">
        <v>347338</v>
      </c>
      <c r="G99" s="66">
        <v>291642</v>
      </c>
      <c r="H99" s="66">
        <v>232987</v>
      </c>
      <c r="I99" s="66">
        <v>213377</v>
      </c>
      <c r="J99" s="66">
        <v>214963</v>
      </c>
      <c r="K99" s="66">
        <v>145720</v>
      </c>
      <c r="L99" s="66">
        <v>121166</v>
      </c>
      <c r="M99" s="66">
        <v>106685</v>
      </c>
      <c r="N99" s="66">
        <v>94018</v>
      </c>
      <c r="O99" s="66">
        <v>79795</v>
      </c>
      <c r="P99" s="66">
        <v>69798</v>
      </c>
      <c r="Q99" s="66">
        <v>54061</v>
      </c>
      <c r="R99" s="66">
        <v>47013</v>
      </c>
      <c r="S99" s="66">
        <v>39508</v>
      </c>
      <c r="T99" s="7">
        <v>32458</v>
      </c>
      <c r="U99" s="7">
        <v>33578</v>
      </c>
      <c r="V99" s="7">
        <v>36774</v>
      </c>
      <c r="W99" s="7">
        <v>122751</v>
      </c>
      <c r="X99" s="7">
        <v>186382</v>
      </c>
      <c r="Y99" s="7">
        <v>308475</v>
      </c>
      <c r="Z99" s="7">
        <v>353233</v>
      </c>
    </row>
    <row r="100" spans="1:26" ht="29.25" customHeight="1">
      <c r="A100" s="31" t="s">
        <v>374</v>
      </c>
      <c r="B100" s="7">
        <v>556161</v>
      </c>
      <c r="C100" s="66">
        <v>551641</v>
      </c>
      <c r="D100" s="66">
        <v>358019</v>
      </c>
      <c r="E100" s="66">
        <v>223159</v>
      </c>
      <c r="F100" s="66">
        <v>221767</v>
      </c>
      <c r="G100" s="66">
        <v>184347</v>
      </c>
      <c r="H100" s="66">
        <v>143675</v>
      </c>
      <c r="I100" s="66">
        <v>128117</v>
      </c>
      <c r="J100" s="66">
        <v>125233</v>
      </c>
      <c r="K100" s="66">
        <v>80510</v>
      </c>
      <c r="L100" s="66">
        <v>60231</v>
      </c>
      <c r="M100" s="66">
        <v>51135</v>
      </c>
      <c r="N100" s="66">
        <v>45142</v>
      </c>
      <c r="O100" s="66">
        <v>36277</v>
      </c>
      <c r="P100" s="66">
        <v>35418</v>
      </c>
      <c r="Q100" s="66">
        <v>34669</v>
      </c>
      <c r="R100" s="66">
        <v>30726</v>
      </c>
      <c r="S100" s="66">
        <v>25542</v>
      </c>
      <c r="T100" s="7">
        <v>20326</v>
      </c>
      <c r="U100" s="7">
        <v>21206</v>
      </c>
      <c r="V100" s="7">
        <v>22568</v>
      </c>
      <c r="W100" s="7">
        <v>95572</v>
      </c>
      <c r="X100" s="7">
        <v>147853</v>
      </c>
      <c r="Y100" s="7">
        <v>257324</v>
      </c>
      <c r="Z100" s="7">
        <v>298828</v>
      </c>
    </row>
    <row r="101" spans="1:26" ht="38.25">
      <c r="A101" s="31" t="s">
        <v>375</v>
      </c>
      <c r="B101" s="7">
        <v>176056</v>
      </c>
      <c r="C101" s="66">
        <v>152495</v>
      </c>
      <c r="D101" s="66">
        <v>135100</v>
      </c>
      <c r="E101" s="66">
        <v>122464</v>
      </c>
      <c r="F101" s="66">
        <v>125571</v>
      </c>
      <c r="G101" s="66">
        <v>107295</v>
      </c>
      <c r="H101" s="66">
        <v>89312</v>
      </c>
      <c r="I101" s="66">
        <v>85260</v>
      </c>
      <c r="J101" s="66">
        <v>89730</v>
      </c>
      <c r="K101" s="66">
        <v>65210</v>
      </c>
      <c r="L101" s="66">
        <v>60935</v>
      </c>
      <c r="M101" s="66">
        <v>55550</v>
      </c>
      <c r="N101" s="66">
        <v>48876</v>
      </c>
      <c r="O101" s="66">
        <v>43518</v>
      </c>
      <c r="P101" s="66">
        <v>34380</v>
      </c>
      <c r="Q101" s="66">
        <v>19392</v>
      </c>
      <c r="R101" s="66">
        <v>16287</v>
      </c>
      <c r="S101" s="66">
        <v>13966</v>
      </c>
      <c r="T101" s="7">
        <v>12132</v>
      </c>
      <c r="U101" s="7">
        <v>12372</v>
      </c>
      <c r="V101" s="7">
        <v>14206</v>
      </c>
      <c r="W101" s="7">
        <v>27179</v>
      </c>
      <c r="X101" s="7">
        <v>38529</v>
      </c>
      <c r="Y101" s="7">
        <v>51151</v>
      </c>
      <c r="Z101" s="7">
        <v>54405</v>
      </c>
    </row>
    <row r="102" spans="1:26" ht="29.25" customHeight="1">
      <c r="A102" s="31" t="s">
        <v>376</v>
      </c>
      <c r="B102" s="64"/>
      <c r="C102" s="66">
        <v>60319</v>
      </c>
      <c r="D102" s="66">
        <v>111693</v>
      </c>
      <c r="E102" s="66">
        <v>102289</v>
      </c>
      <c r="F102" s="66">
        <v>109566</v>
      </c>
      <c r="G102" s="66">
        <v>75062</v>
      </c>
      <c r="H102" s="66">
        <v>58560</v>
      </c>
      <c r="I102" s="66">
        <v>50114</v>
      </c>
      <c r="J102" s="66">
        <v>34388</v>
      </c>
      <c r="K102" s="66">
        <v>26779</v>
      </c>
      <c r="L102" s="66">
        <v>18117</v>
      </c>
      <c r="M102" s="66">
        <v>9955</v>
      </c>
      <c r="N102" s="66">
        <v>1915</v>
      </c>
      <c r="O102" s="66">
        <v>3426</v>
      </c>
      <c r="P102" s="66">
        <v>2602</v>
      </c>
      <c r="Q102" s="66">
        <v>2233</v>
      </c>
      <c r="R102" s="66">
        <v>1842</v>
      </c>
      <c r="S102" s="66">
        <v>1405</v>
      </c>
      <c r="T102" s="7">
        <v>1354</v>
      </c>
      <c r="U102" s="7">
        <v>700</v>
      </c>
      <c r="V102" s="7">
        <v>744</v>
      </c>
      <c r="W102" s="7">
        <v>986</v>
      </c>
      <c r="X102" s="7">
        <v>872</v>
      </c>
      <c r="Y102" s="67" t="s">
        <v>377</v>
      </c>
      <c r="Z102" s="68" t="s">
        <v>377</v>
      </c>
    </row>
    <row r="103" spans="1:26" ht="33" customHeight="1">
      <c r="A103" s="31" t="s">
        <v>378</v>
      </c>
      <c r="B103" s="64"/>
      <c r="C103" s="66">
        <v>160341</v>
      </c>
      <c r="D103" s="66">
        <v>287592</v>
      </c>
      <c r="E103" s="66">
        <v>254518</v>
      </c>
      <c r="F103" s="66">
        <v>271977</v>
      </c>
      <c r="G103" s="66">
        <v>172926</v>
      </c>
      <c r="H103" s="66">
        <v>131130</v>
      </c>
      <c r="I103" s="66">
        <v>118227</v>
      </c>
      <c r="J103" s="66">
        <v>79126</v>
      </c>
      <c r="K103" s="66">
        <v>59196</v>
      </c>
      <c r="L103" s="66">
        <v>41958</v>
      </c>
      <c r="M103" s="66">
        <v>20504</v>
      </c>
      <c r="N103" s="66">
        <v>4726</v>
      </c>
      <c r="O103" s="66">
        <v>4291</v>
      </c>
      <c r="P103" s="66">
        <v>8914</v>
      </c>
      <c r="Q103" s="66">
        <v>7177</v>
      </c>
      <c r="R103" s="66">
        <v>6802</v>
      </c>
      <c r="S103" s="66">
        <v>4337</v>
      </c>
      <c r="T103" s="7">
        <v>4092</v>
      </c>
      <c r="U103" s="7">
        <v>2135</v>
      </c>
      <c r="V103" s="7">
        <v>2096</v>
      </c>
      <c r="W103" s="7">
        <v>2554</v>
      </c>
      <c r="X103" s="7">
        <v>2242</v>
      </c>
      <c r="Y103" s="67" t="s">
        <v>377</v>
      </c>
      <c r="Z103" s="68" t="s">
        <v>377</v>
      </c>
    </row>
    <row r="104" spans="1:26" ht="54" customHeight="1">
      <c r="A104" s="31" t="s">
        <v>379</v>
      </c>
      <c r="B104" s="64"/>
      <c r="C104" s="66"/>
      <c r="D104" s="66"/>
      <c r="E104" s="66"/>
      <c r="F104" s="66"/>
      <c r="G104" s="66"/>
      <c r="H104" s="66">
        <v>956874</v>
      </c>
      <c r="I104" s="66">
        <v>978254</v>
      </c>
      <c r="J104" s="66">
        <v>880394</v>
      </c>
      <c r="K104" s="66">
        <v>782215</v>
      </c>
      <c r="L104" s="66">
        <v>625639</v>
      </c>
      <c r="M104" s="66">
        <v>491898</v>
      </c>
      <c r="N104" s="66">
        <v>352071</v>
      </c>
      <c r="O104" s="66">
        <v>237998</v>
      </c>
      <c r="P104" s="66">
        <v>168253</v>
      </c>
      <c r="Q104" s="66">
        <v>117711</v>
      </c>
      <c r="R104" s="66">
        <v>84931</v>
      </c>
      <c r="S104" s="66">
        <v>66488</v>
      </c>
      <c r="T104" s="7">
        <v>57220</v>
      </c>
      <c r="U104" s="7">
        <v>49474</v>
      </c>
      <c r="V104" s="7">
        <v>44537</v>
      </c>
      <c r="W104" s="7">
        <v>38370</v>
      </c>
      <c r="X104" s="7">
        <v>30834</v>
      </c>
      <c r="Y104" s="7">
        <v>28292</v>
      </c>
      <c r="Z104" s="7">
        <v>25359</v>
      </c>
    </row>
    <row r="105" spans="1:26" ht="40.5" customHeight="1">
      <c r="A105" s="31" t="s">
        <v>380</v>
      </c>
      <c r="B105" s="64"/>
      <c r="C105" s="66"/>
      <c r="D105" s="66"/>
      <c r="E105" s="66"/>
      <c r="F105" s="66"/>
      <c r="G105" s="66"/>
      <c r="H105" s="66">
        <v>235065</v>
      </c>
      <c r="I105" s="66">
        <v>128390</v>
      </c>
      <c r="J105" s="66">
        <v>79906</v>
      </c>
      <c r="K105" s="66">
        <v>26065</v>
      </c>
      <c r="L105" s="66">
        <v>17902</v>
      </c>
      <c r="M105" s="66">
        <v>13790</v>
      </c>
      <c r="N105" s="66">
        <v>8725</v>
      </c>
      <c r="O105" s="66">
        <v>614</v>
      </c>
      <c r="P105" s="66">
        <v>458</v>
      </c>
      <c r="Q105" s="66">
        <v>405</v>
      </c>
      <c r="R105" s="66">
        <v>475</v>
      </c>
      <c r="S105" s="66">
        <v>713</v>
      </c>
      <c r="T105" s="7">
        <v>779</v>
      </c>
      <c r="U105" s="7">
        <v>801</v>
      </c>
      <c r="V105" s="7">
        <v>802</v>
      </c>
      <c r="W105" s="7">
        <v>763</v>
      </c>
      <c r="X105" s="7">
        <v>632</v>
      </c>
      <c r="Y105" s="7">
        <v>790</v>
      </c>
      <c r="Z105" s="7">
        <v>770</v>
      </c>
    </row>
    <row r="106" spans="1:26" ht="54.75" customHeight="1">
      <c r="A106" s="6" t="s">
        <v>381</v>
      </c>
      <c r="B106" s="64"/>
      <c r="C106" s="66"/>
      <c r="D106" s="66"/>
      <c r="E106" s="66"/>
      <c r="F106" s="66"/>
      <c r="G106" s="66"/>
      <c r="H106" s="66"/>
      <c r="I106" s="66"/>
      <c r="J106" s="66"/>
      <c r="K106" s="66"/>
      <c r="L106" s="66"/>
      <c r="M106" s="66"/>
      <c r="N106" s="66"/>
      <c r="O106" s="66"/>
      <c r="P106" s="66"/>
      <c r="Q106" s="66">
        <v>1016</v>
      </c>
      <c r="R106" s="66">
        <v>1180</v>
      </c>
      <c r="S106" s="66">
        <v>1613</v>
      </c>
      <c r="T106" s="66">
        <v>3425</v>
      </c>
      <c r="U106" s="66">
        <v>3726</v>
      </c>
      <c r="V106" s="66">
        <v>3036</v>
      </c>
      <c r="W106" s="66">
        <v>2415</v>
      </c>
      <c r="X106" s="66">
        <v>2822</v>
      </c>
      <c r="Y106" s="66">
        <v>237780</v>
      </c>
      <c r="Z106" s="7">
        <v>313707</v>
      </c>
    </row>
    <row r="107" spans="1:26" ht="24.75" customHeight="1">
      <c r="A107" s="426" t="s">
        <v>382</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row>
  </sheetData>
  <sheetProtection selectLockedCells="1" selectUnlockedCells="1"/>
  <mergeCells count="12">
    <mergeCell ref="A87:Z87"/>
    <mergeCell ref="A88:Z88"/>
    <mergeCell ref="A94:Z94"/>
    <mergeCell ref="A107:Z107"/>
    <mergeCell ref="A1:Z1"/>
    <mergeCell ref="A3:Z3"/>
    <mergeCell ref="A48:Z48"/>
    <mergeCell ref="A49:Z49"/>
    <mergeCell ref="A61:Z61"/>
    <mergeCell ref="A62:Z62"/>
    <mergeCell ref="A68:Z68"/>
    <mergeCell ref="A69:Z69"/>
  </mergeCells>
  <printOptions/>
  <pageMargins left="0.75" right="0.75" top="1" bottom="1" header="0.5118055555555555" footer="0.5118055555555555"/>
  <pageSetup horizontalDpi="300" verticalDpi="300" orientation="portrait" paperSize="9" r:id="rId1"/>
  <ignoredErrors>
    <ignoredError sqref="A13 A29" twoDigitTextYear="1"/>
  </ignoredErrors>
</worksheet>
</file>

<file path=xl/worksheets/sheet5.xml><?xml version="1.0" encoding="utf-8"?>
<worksheet xmlns="http://schemas.openxmlformats.org/spreadsheetml/2006/main" xmlns:r="http://schemas.openxmlformats.org/officeDocument/2006/relationships">
  <dimension ref="A1:IV115"/>
  <sheetViews>
    <sheetView zoomScalePageLayoutView="0" workbookViewId="0" topLeftCell="A1">
      <pane xSplit="1" ySplit="3" topLeftCell="I4" activePane="bottomRight" state="frozen"/>
      <selection pane="topLeft" activeCell="A1" sqref="A1"/>
      <selection pane="topRight" activeCell="B1" sqref="B1"/>
      <selection pane="bottomLeft" activeCell="A109" sqref="A109"/>
      <selection pane="bottomRight" activeCell="A1" sqref="A1:Z1"/>
    </sheetView>
  </sheetViews>
  <sheetFormatPr defaultColWidth="9.00390625" defaultRowHeight="12.75"/>
  <cols>
    <col min="1" max="1" width="47.25390625" style="0" customWidth="1"/>
  </cols>
  <sheetData>
    <row r="1" spans="1:40"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7"/>
      <c r="AB1" s="7"/>
      <c r="AC1" s="7"/>
      <c r="AD1" s="7"/>
      <c r="AE1" s="7"/>
      <c r="AF1" s="7"/>
      <c r="AG1" s="7"/>
      <c r="AH1" s="7"/>
      <c r="AI1" s="7"/>
      <c r="AJ1" s="7"/>
      <c r="AK1" s="7"/>
      <c r="AL1" s="7"/>
      <c r="AM1" s="7"/>
      <c r="AN1" s="7"/>
    </row>
    <row r="2" spans="1:40" ht="15" customHeight="1">
      <c r="A2" s="3" t="s">
        <v>227</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c r="AA2" s="7"/>
      <c r="AB2" s="7"/>
      <c r="AC2" s="7"/>
      <c r="AD2" s="7"/>
      <c r="AE2" s="7"/>
      <c r="AF2" s="7"/>
      <c r="AG2" s="7"/>
      <c r="AH2" s="7"/>
      <c r="AI2" s="7"/>
      <c r="AJ2" s="7"/>
      <c r="AK2" s="7"/>
      <c r="AL2" s="7"/>
      <c r="AM2" s="7"/>
      <c r="AN2" s="7"/>
    </row>
    <row r="3" spans="1:40" ht="12.75">
      <c r="A3" s="421" t="s">
        <v>383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7"/>
      <c r="AB3" s="7"/>
      <c r="AC3" s="7"/>
      <c r="AD3" s="7"/>
      <c r="AE3" s="7"/>
      <c r="AF3" s="7"/>
      <c r="AG3" s="7"/>
      <c r="AH3" s="7"/>
      <c r="AI3" s="7"/>
      <c r="AJ3" s="7"/>
      <c r="AK3" s="7"/>
      <c r="AL3" s="7"/>
      <c r="AM3" s="7"/>
      <c r="AN3" s="7"/>
    </row>
    <row r="4" spans="1:40" ht="15.75">
      <c r="A4" s="69" t="s">
        <v>384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12.75">
      <c r="A5" s="31" t="s">
        <v>385</v>
      </c>
      <c r="B5" s="70"/>
      <c r="C5" s="71">
        <v>75059.57306813893</v>
      </c>
      <c r="D5" s="66">
        <v>72850.35903704213</v>
      </c>
      <c r="E5" s="66">
        <v>70598.68037713371</v>
      </c>
      <c r="F5" s="66">
        <v>70739.6556015124</v>
      </c>
      <c r="G5" s="66">
        <v>69740.28084227913</v>
      </c>
      <c r="H5" s="66">
        <v>68273.37206157162</v>
      </c>
      <c r="I5" s="66">
        <v>67402.2239039403</v>
      </c>
      <c r="J5" s="66">
        <v>72380.41583525768</v>
      </c>
      <c r="K5" s="66">
        <v>72769.9498977625</v>
      </c>
      <c r="L5" s="66">
        <v>71546.64331798474</v>
      </c>
      <c r="M5" s="66">
        <v>72357.13249099866</v>
      </c>
      <c r="N5" s="66">
        <v>72272.95031238739</v>
      </c>
      <c r="O5" s="66">
        <v>72984.65126559827</v>
      </c>
      <c r="P5" s="66">
        <v>73580.98002244017</v>
      </c>
      <c r="Q5" s="66">
        <v>74418.94894014717</v>
      </c>
      <c r="R5" s="66">
        <v>75288.92678439994</v>
      </c>
      <c r="S5" s="66">
        <v>75700.06998728137</v>
      </c>
      <c r="T5" s="66">
        <v>75694.17541968462</v>
      </c>
      <c r="U5" s="66">
        <v>75477.87404528889</v>
      </c>
      <c r="V5" s="66">
        <v>75779.01286879522</v>
      </c>
      <c r="W5" s="66">
        <v>75676.07585808978</v>
      </c>
      <c r="X5" s="72">
        <v>75528.902929316</v>
      </c>
      <c r="Y5" s="72">
        <v>75428.41742637</v>
      </c>
      <c r="Z5" s="72">
        <v>76587.54912579</v>
      </c>
      <c r="AA5" s="7"/>
      <c r="AB5" s="7"/>
      <c r="AC5" s="7"/>
      <c r="AD5" s="7"/>
      <c r="AE5" s="7"/>
      <c r="AF5" s="7"/>
      <c r="AG5" s="7"/>
      <c r="AH5" s="7"/>
      <c r="AI5" s="7"/>
      <c r="AJ5" s="7"/>
      <c r="AK5" s="7"/>
      <c r="AL5" s="7"/>
      <c r="AM5" s="7"/>
      <c r="AN5" s="7"/>
    </row>
    <row r="6" spans="1:40" ht="12.75">
      <c r="A6" s="49" t="s">
        <v>319</v>
      </c>
      <c r="B6" s="7"/>
      <c r="C6" s="66">
        <v>39196.81892731295</v>
      </c>
      <c r="D6" s="66">
        <v>38248.58839174168</v>
      </c>
      <c r="E6" s="66">
        <v>37207.769948475136</v>
      </c>
      <c r="F6" s="66">
        <v>37338.394386318774</v>
      </c>
      <c r="G6" s="66">
        <v>36765.021939299244</v>
      </c>
      <c r="H6" s="66">
        <v>35906.18952950965</v>
      </c>
      <c r="I6" s="66">
        <v>35406.704284827145</v>
      </c>
      <c r="J6" s="72">
        <v>37508.903746836026</v>
      </c>
      <c r="K6" s="72">
        <v>37630.71212947173</v>
      </c>
      <c r="L6" s="72">
        <v>36953.9256744481</v>
      </c>
      <c r="M6" s="72">
        <v>37027.86463599674</v>
      </c>
      <c r="N6" s="72">
        <v>36871.86110504374</v>
      </c>
      <c r="O6" s="72">
        <v>37122.640127804014</v>
      </c>
      <c r="P6" s="72">
        <v>37310.84212430478</v>
      </c>
      <c r="Q6" s="72">
        <v>37594.45330638468</v>
      </c>
      <c r="R6" s="72">
        <v>38119.17948766301</v>
      </c>
      <c r="S6" s="72">
        <v>38594.004490108775</v>
      </c>
      <c r="T6" s="72">
        <v>38501.33481092559</v>
      </c>
      <c r="U6" s="72">
        <v>38600.621795903586</v>
      </c>
      <c r="V6" s="72">
        <v>38716.49856484848</v>
      </c>
      <c r="W6" s="72">
        <v>38720.44955398271</v>
      </c>
      <c r="X6" s="72">
        <v>38719.81561163</v>
      </c>
      <c r="Y6" s="72">
        <v>38728.790995862</v>
      </c>
      <c r="Z6" s="72">
        <v>39432.649450025</v>
      </c>
      <c r="AA6" s="7"/>
      <c r="AB6" s="7"/>
      <c r="AC6" s="7"/>
      <c r="AD6" s="7"/>
      <c r="AE6" s="7"/>
      <c r="AF6" s="7"/>
      <c r="AG6" s="7"/>
      <c r="AH6" s="7"/>
      <c r="AI6" s="7"/>
      <c r="AJ6" s="7"/>
      <c r="AK6" s="7"/>
      <c r="AL6" s="7"/>
      <c r="AM6" s="7"/>
      <c r="AN6" s="7"/>
    </row>
    <row r="7" spans="1:40" ht="12.75">
      <c r="A7" s="49" t="s">
        <v>321</v>
      </c>
      <c r="B7" s="7"/>
      <c r="C7" s="66">
        <v>35862.754140826975</v>
      </c>
      <c r="D7" s="66">
        <v>34601.770645294826</v>
      </c>
      <c r="E7" s="66">
        <v>33390.91042864857</v>
      </c>
      <c r="F7" s="66">
        <v>33401.2612151887</v>
      </c>
      <c r="G7" s="66">
        <v>32975.25890298014</v>
      </c>
      <c r="H7" s="66">
        <v>32367.182532060127</v>
      </c>
      <c r="I7" s="66">
        <v>31995.51961911193</v>
      </c>
      <c r="J7" s="72">
        <v>34871.51208842119</v>
      </c>
      <c r="K7" s="72">
        <v>35139.2377682867</v>
      </c>
      <c r="L7" s="72">
        <v>34592.71764353529</v>
      </c>
      <c r="M7" s="72">
        <v>35329.26785500514</v>
      </c>
      <c r="N7" s="72">
        <v>35401.08920734012</v>
      </c>
      <c r="O7" s="72">
        <v>35862.011137796886</v>
      </c>
      <c r="P7" s="72">
        <v>36270.13789814125</v>
      </c>
      <c r="Q7" s="72">
        <v>36824.49563376059</v>
      </c>
      <c r="R7" s="72">
        <v>37169.74729673351</v>
      </c>
      <c r="S7" s="72">
        <v>37106.06549717397</v>
      </c>
      <c r="T7" s="72">
        <v>37192.840608777624</v>
      </c>
      <c r="U7" s="72">
        <v>36877.25224937149</v>
      </c>
      <c r="V7" s="72">
        <v>37062.51430395767</v>
      </c>
      <c r="W7" s="72">
        <v>36955.62630411295</v>
      </c>
      <c r="X7" s="72">
        <v>36809.087317685</v>
      </c>
      <c r="Y7" s="72">
        <v>36699.626430515</v>
      </c>
      <c r="Z7" s="72">
        <v>37154.899675766</v>
      </c>
      <c r="AA7" s="7"/>
      <c r="AB7" s="7"/>
      <c r="AC7" s="7"/>
      <c r="AD7" s="7"/>
      <c r="AE7" s="7"/>
      <c r="AF7" s="7"/>
      <c r="AG7" s="7"/>
      <c r="AH7" s="7"/>
      <c r="AI7" s="7"/>
      <c r="AJ7" s="7"/>
      <c r="AK7" s="7"/>
      <c r="AL7" s="7"/>
      <c r="AM7" s="7"/>
      <c r="AN7" s="7"/>
    </row>
    <row r="8" spans="1:40" ht="17.25" customHeight="1">
      <c r="A8" s="5" t="s">
        <v>386</v>
      </c>
      <c r="B8" s="7"/>
      <c r="C8" s="66">
        <v>71171</v>
      </c>
      <c r="D8" s="66">
        <v>68564.81379513211</v>
      </c>
      <c r="E8" s="66">
        <v>64858.429957713626</v>
      </c>
      <c r="F8" s="66">
        <v>64055.376932132385</v>
      </c>
      <c r="G8" s="66">
        <v>62999.90384568913</v>
      </c>
      <c r="H8" s="66">
        <v>60208.32441559158</v>
      </c>
      <c r="I8" s="66">
        <v>58464.01580863032</v>
      </c>
      <c r="J8" s="72">
        <v>62944.84398392777</v>
      </c>
      <c r="K8" s="72">
        <v>65070.406453312564</v>
      </c>
      <c r="L8" s="72">
        <v>65122.91180912971</v>
      </c>
      <c r="M8" s="72">
        <v>66658.85956743616</v>
      </c>
      <c r="N8" s="72">
        <v>66339.40686312768</v>
      </c>
      <c r="O8" s="72">
        <v>67318.61354742972</v>
      </c>
      <c r="P8" s="72">
        <v>68338.99188398111</v>
      </c>
      <c r="Q8" s="72">
        <v>69168.73530179715</v>
      </c>
      <c r="R8" s="72">
        <v>70770.30336172594</v>
      </c>
      <c r="S8" s="72">
        <v>71003.0628523226</v>
      </c>
      <c r="T8" s="72">
        <v>69410.45840977448</v>
      </c>
      <c r="U8" s="72">
        <v>69933.70846147304</v>
      </c>
      <c r="V8" s="72">
        <v>70856.61311334043</v>
      </c>
      <c r="W8" s="72">
        <v>71545.41586357953</v>
      </c>
      <c r="X8" s="72">
        <v>71391.459581339</v>
      </c>
      <c r="Y8" s="72">
        <v>71539.043569578</v>
      </c>
      <c r="Z8" s="72">
        <v>72323.622532452</v>
      </c>
      <c r="AA8" s="7"/>
      <c r="AB8" s="7"/>
      <c r="AC8" s="7"/>
      <c r="AD8" s="7"/>
      <c r="AE8" s="7"/>
      <c r="AF8" s="7"/>
      <c r="AG8" s="7"/>
      <c r="AH8" s="7"/>
      <c r="AI8" s="7"/>
      <c r="AJ8" s="7"/>
      <c r="AK8" s="7"/>
      <c r="AL8" s="7"/>
      <c r="AM8" s="7"/>
      <c r="AN8" s="7"/>
    </row>
    <row r="9" spans="1:40" ht="12.75">
      <c r="A9" s="49" t="s">
        <v>319</v>
      </c>
      <c r="B9" s="7"/>
      <c r="C9" s="66">
        <v>37161.100774502935</v>
      </c>
      <c r="D9" s="66">
        <v>35977.71730960169</v>
      </c>
      <c r="E9" s="66">
        <v>34121.99284742513</v>
      </c>
      <c r="F9" s="66">
        <v>33725.81641381876</v>
      </c>
      <c r="G9" s="66">
        <v>33090.09318291925</v>
      </c>
      <c r="H9" s="66">
        <v>31548.402495429647</v>
      </c>
      <c r="I9" s="66">
        <v>30613.000151737164</v>
      </c>
      <c r="J9" s="72">
        <v>32570.26981543354</v>
      </c>
      <c r="K9" s="72">
        <v>33574.10875255169</v>
      </c>
      <c r="L9" s="72">
        <v>33504.167043993104</v>
      </c>
      <c r="M9" s="72">
        <v>34014.112082609216</v>
      </c>
      <c r="N9" s="72">
        <v>33753.358590407726</v>
      </c>
      <c r="O9" s="72">
        <v>34152.54069933177</v>
      </c>
      <c r="P9" s="72">
        <v>34584.29860029053</v>
      </c>
      <c r="Q9" s="72">
        <v>34806.804606680926</v>
      </c>
      <c r="R9" s="72">
        <v>35697.72607784252</v>
      </c>
      <c r="S9" s="72">
        <v>36102.50180177228</v>
      </c>
      <c r="T9" s="72">
        <v>35071.16579992211</v>
      </c>
      <c r="U9" s="72">
        <v>35566.2916889466</v>
      </c>
      <c r="V9" s="72">
        <v>36032.39667778975</v>
      </c>
      <c r="W9" s="72">
        <v>36470.48760032987</v>
      </c>
      <c r="X9" s="72">
        <v>36478.226085427</v>
      </c>
      <c r="Y9" s="72">
        <v>36605.414473245</v>
      </c>
      <c r="Z9" s="72">
        <v>37136.499761965</v>
      </c>
      <c r="AA9" s="7"/>
      <c r="AB9" s="7"/>
      <c r="AC9" s="7"/>
      <c r="AD9" s="7"/>
      <c r="AE9" s="7"/>
      <c r="AF9" s="7"/>
      <c r="AG9" s="7"/>
      <c r="AH9" s="7"/>
      <c r="AI9" s="7"/>
      <c r="AJ9" s="7"/>
      <c r="AK9" s="7"/>
      <c r="AL9" s="7"/>
      <c r="AM9" s="7"/>
      <c r="AN9" s="7"/>
    </row>
    <row r="10" spans="1:40" ht="12.75">
      <c r="A10" s="49" t="s">
        <v>321</v>
      </c>
      <c r="B10" s="7"/>
      <c r="C10" s="66">
        <v>34009.86984324699</v>
      </c>
      <c r="D10" s="66">
        <v>32587.09648552482</v>
      </c>
      <c r="E10" s="66">
        <v>30736.437110278555</v>
      </c>
      <c r="F10" s="66">
        <v>30329.56051830871</v>
      </c>
      <c r="G10" s="66">
        <v>29909.81066277013</v>
      </c>
      <c r="H10" s="66">
        <v>28659.921920160123</v>
      </c>
      <c r="I10" s="66">
        <v>27851</v>
      </c>
      <c r="J10" s="72">
        <v>30374.5741684937</v>
      </c>
      <c r="K10" s="72">
        <v>31496.297700756702</v>
      </c>
      <c r="L10" s="72">
        <v>31618.744765135267</v>
      </c>
      <c r="M10" s="72">
        <v>32644.74748483017</v>
      </c>
      <c r="N10" s="72">
        <v>32586.048272716365</v>
      </c>
      <c r="O10" s="72">
        <v>33166.07284810063</v>
      </c>
      <c r="P10" s="72">
        <v>33754.69328369647</v>
      </c>
      <c r="Q10" s="72">
        <v>34361.930695114344</v>
      </c>
      <c r="R10" s="72">
        <v>35072.577283880026</v>
      </c>
      <c r="S10" s="72">
        <v>34900.561050551725</v>
      </c>
      <c r="T10" s="72">
        <v>34339.29260987103</v>
      </c>
      <c r="U10" s="72">
        <v>34367.416772512675</v>
      </c>
      <c r="V10" s="72">
        <v>34824.21643556158</v>
      </c>
      <c r="W10" s="72">
        <v>35074.92826325552</v>
      </c>
      <c r="X10" s="72">
        <v>34913.233495912</v>
      </c>
      <c r="Y10" s="72">
        <v>34933.62909634</v>
      </c>
      <c r="Z10" s="72">
        <v>35187.122770487</v>
      </c>
      <c r="AA10" s="7"/>
      <c r="AB10" s="7"/>
      <c r="AC10" s="7"/>
      <c r="AD10" s="7"/>
      <c r="AE10" s="7"/>
      <c r="AF10" s="7"/>
      <c r="AG10" s="7"/>
      <c r="AH10" s="7"/>
      <c r="AI10" s="7"/>
      <c r="AJ10" s="7"/>
      <c r="AK10" s="7"/>
      <c r="AL10" s="7"/>
      <c r="AM10" s="7"/>
      <c r="AN10" s="7"/>
    </row>
    <row r="11" spans="1:40" ht="15" customHeight="1">
      <c r="A11" s="5" t="s">
        <v>387</v>
      </c>
      <c r="B11" s="7"/>
      <c r="C11" s="66">
        <v>3888.6024503900044</v>
      </c>
      <c r="D11" s="66">
        <v>4285.545241910004</v>
      </c>
      <c r="E11" s="66">
        <v>5740.250419420085</v>
      </c>
      <c r="F11" s="66">
        <v>6684.278669380007</v>
      </c>
      <c r="G11" s="66">
        <v>6740.37699659</v>
      </c>
      <c r="H11" s="66">
        <v>8065.047645980035</v>
      </c>
      <c r="I11" s="66">
        <v>8938.208095309992</v>
      </c>
      <c r="J11" s="72">
        <v>9435.571851329903</v>
      </c>
      <c r="K11" s="72">
        <v>7699.543444449951</v>
      </c>
      <c r="L11" s="72">
        <v>6423.7315088550195</v>
      </c>
      <c r="M11" s="72">
        <v>5698.272923562509</v>
      </c>
      <c r="N11" s="72">
        <v>5933.543449259719</v>
      </c>
      <c r="O11" s="72">
        <v>5666.037718168534</v>
      </c>
      <c r="P11" s="72">
        <v>5241.988138459054</v>
      </c>
      <c r="Q11" s="72">
        <v>5250.213638350013</v>
      </c>
      <c r="R11" s="72">
        <v>4518.623422674007</v>
      </c>
      <c r="S11" s="72">
        <v>4697.007134958761</v>
      </c>
      <c r="T11" s="72">
        <v>6283.717009910138</v>
      </c>
      <c r="U11" s="72">
        <v>5544.165583815838</v>
      </c>
      <c r="V11" s="72">
        <v>4922.399755454807</v>
      </c>
      <c r="W11" s="72">
        <v>4130.659994510245</v>
      </c>
      <c r="X11" s="72">
        <v>4137.443347976</v>
      </c>
      <c r="Y11" s="72">
        <v>3889.373856792</v>
      </c>
      <c r="Z11" s="72">
        <v>4263.926593338</v>
      </c>
      <c r="AA11" s="7"/>
      <c r="AB11" s="7"/>
      <c r="AC11" s="7"/>
      <c r="AD11" s="7"/>
      <c r="AE11" s="7"/>
      <c r="AF11" s="7"/>
      <c r="AG11" s="7"/>
      <c r="AH11" s="7"/>
      <c r="AI11" s="7"/>
      <c r="AJ11" s="7"/>
      <c r="AK11" s="7"/>
      <c r="AL11" s="7"/>
      <c r="AM11" s="7"/>
      <c r="AN11" s="7"/>
    </row>
    <row r="12" spans="1:40" ht="12.75">
      <c r="A12" s="49" t="s">
        <v>319</v>
      </c>
      <c r="B12" s="7"/>
      <c r="C12" s="66">
        <v>2035.7181528100136</v>
      </c>
      <c r="D12" s="66">
        <v>2270.8710821399864</v>
      </c>
      <c r="E12" s="66">
        <v>3085.7771010500105</v>
      </c>
      <c r="F12" s="66">
        <v>3612.5779725000184</v>
      </c>
      <c r="G12" s="66">
        <v>3674.928756379991</v>
      </c>
      <c r="H12" s="66">
        <v>4357.787034080002</v>
      </c>
      <c r="I12" s="66">
        <v>4793.704133089984</v>
      </c>
      <c r="J12" s="72">
        <v>4938.633931402488</v>
      </c>
      <c r="K12" s="72">
        <v>4056.6033769200376</v>
      </c>
      <c r="L12" s="72">
        <v>3449.7586304550005</v>
      </c>
      <c r="M12" s="72">
        <v>3013.7525533875255</v>
      </c>
      <c r="N12" s="72">
        <v>3118.5025146360076</v>
      </c>
      <c r="O12" s="72">
        <v>2970.0994284722437</v>
      </c>
      <c r="P12" s="72">
        <v>2726.5435240142506</v>
      </c>
      <c r="Q12" s="72">
        <v>2787.648699703757</v>
      </c>
      <c r="R12" s="72">
        <v>2421.4534098204876</v>
      </c>
      <c r="S12" s="72">
        <v>2491.502688336491</v>
      </c>
      <c r="T12" s="72">
        <v>3430.169011003475</v>
      </c>
      <c r="U12" s="72">
        <v>3034.330106956988</v>
      </c>
      <c r="V12" s="72">
        <v>2684.1018870587354</v>
      </c>
      <c r="W12" s="72">
        <v>2249.9619536528426</v>
      </c>
      <c r="X12" s="72">
        <v>2241.589526204</v>
      </c>
      <c r="Y12" s="72">
        <v>2123.376522617</v>
      </c>
      <c r="Z12" s="72">
        <v>2296.14968806</v>
      </c>
      <c r="AA12" s="7"/>
      <c r="AB12" s="7"/>
      <c r="AC12" s="7"/>
      <c r="AD12" s="7"/>
      <c r="AE12" s="7"/>
      <c r="AF12" s="7"/>
      <c r="AG12" s="7"/>
      <c r="AH12" s="7"/>
      <c r="AI12" s="7"/>
      <c r="AJ12" s="7"/>
      <c r="AK12" s="7"/>
      <c r="AL12" s="7"/>
      <c r="AM12" s="7"/>
      <c r="AN12" s="7"/>
    </row>
    <row r="13" spans="1:40" ht="12.75">
      <c r="A13" s="49" t="s">
        <v>321</v>
      </c>
      <c r="B13" s="7"/>
      <c r="C13" s="66">
        <v>1852.8842975799912</v>
      </c>
      <c r="D13" s="66">
        <v>2014.674159770004</v>
      </c>
      <c r="E13" s="66">
        <v>2655</v>
      </c>
      <c r="F13" s="66">
        <v>3071.7006968799874</v>
      </c>
      <c r="G13" s="66">
        <v>3065.448240210013</v>
      </c>
      <c r="H13" s="66">
        <v>3707.260611900006</v>
      </c>
      <c r="I13" s="66">
        <v>4144.503962220013</v>
      </c>
      <c r="J13" s="72">
        <v>4496.937919927488</v>
      </c>
      <c r="K13" s="72">
        <v>3642.940067529993</v>
      </c>
      <c r="L13" s="72">
        <v>2973.9728784000176</v>
      </c>
      <c r="M13" s="72">
        <v>2684.5203701749742</v>
      </c>
      <c r="N13" s="72">
        <v>2815.0409346237566</v>
      </c>
      <c r="O13" s="72">
        <v>2695.938289696256</v>
      </c>
      <c r="P13" s="72">
        <v>2515.4446144447747</v>
      </c>
      <c r="Q13" s="72">
        <v>2462.564938646249</v>
      </c>
      <c r="R13" s="72">
        <v>2097.1700128534885</v>
      </c>
      <c r="S13" s="72">
        <v>2205.5044466222453</v>
      </c>
      <c r="T13" s="72">
        <v>2853.547998906595</v>
      </c>
      <c r="U13" s="72">
        <v>2509.8354768588156</v>
      </c>
      <c r="V13" s="72">
        <v>2238.2978683960846</v>
      </c>
      <c r="W13" s="72">
        <v>1880.6980408574275</v>
      </c>
      <c r="X13" s="72">
        <v>1895.853821773</v>
      </c>
      <c r="Y13" s="72">
        <v>1765.997334175</v>
      </c>
      <c r="Z13" s="72">
        <v>1967.776905278</v>
      </c>
      <c r="AA13" s="7"/>
      <c r="AB13" s="7"/>
      <c r="AC13" s="7"/>
      <c r="AD13" s="7"/>
      <c r="AE13" s="7"/>
      <c r="AF13" s="7"/>
      <c r="AG13" s="7"/>
      <c r="AH13" s="7"/>
      <c r="AI13" s="7"/>
      <c r="AJ13" s="7"/>
      <c r="AK13" s="7"/>
      <c r="AL13" s="7"/>
      <c r="AM13" s="7"/>
      <c r="AN13" s="7"/>
    </row>
    <row r="14" spans="1:40" ht="30.75" customHeight="1">
      <c r="A14" s="5" t="s">
        <v>388</v>
      </c>
      <c r="B14" s="72">
        <v>61.9</v>
      </c>
      <c r="C14" s="72">
        <v>577.7</v>
      </c>
      <c r="D14" s="72">
        <v>855.5</v>
      </c>
      <c r="E14" s="72">
        <v>1636.8</v>
      </c>
      <c r="F14" s="66">
        <v>2327</v>
      </c>
      <c r="G14" s="66">
        <v>2506</v>
      </c>
      <c r="H14" s="66">
        <v>1998.7</v>
      </c>
      <c r="I14" s="66">
        <v>1929</v>
      </c>
      <c r="J14" s="66">
        <v>1263.4</v>
      </c>
      <c r="K14" s="66">
        <v>1037</v>
      </c>
      <c r="L14" s="66">
        <v>1122.7</v>
      </c>
      <c r="M14" s="66">
        <v>1499.7</v>
      </c>
      <c r="N14" s="66">
        <v>1638.9</v>
      </c>
      <c r="O14" s="66">
        <v>1920.3</v>
      </c>
      <c r="P14" s="66">
        <v>1830.1</v>
      </c>
      <c r="Q14" s="66">
        <v>1742</v>
      </c>
      <c r="R14" s="66">
        <v>1553</v>
      </c>
      <c r="S14" s="66">
        <v>1521.8</v>
      </c>
      <c r="T14" s="66">
        <v>2147.4</v>
      </c>
      <c r="U14" s="7">
        <v>1589</v>
      </c>
      <c r="V14" s="7">
        <v>1286</v>
      </c>
      <c r="W14" s="7">
        <v>1065</v>
      </c>
      <c r="X14" s="72">
        <v>917.707</v>
      </c>
      <c r="Y14" s="72">
        <v>883.289</v>
      </c>
      <c r="Z14" s="72">
        <v>1001.132</v>
      </c>
      <c r="AA14" s="7"/>
      <c r="AB14" s="7"/>
      <c r="AC14" s="7"/>
      <c r="AD14" s="7"/>
      <c r="AE14" s="7"/>
      <c r="AF14" s="7"/>
      <c r="AG14" s="7"/>
      <c r="AH14" s="7"/>
      <c r="AI14" s="7"/>
      <c r="AJ14" s="7"/>
      <c r="AK14" s="7"/>
      <c r="AL14" s="7"/>
      <c r="AM14" s="7"/>
      <c r="AN14" s="7"/>
    </row>
    <row r="15" spans="1:40" ht="25.5">
      <c r="A15" s="49" t="s">
        <v>389</v>
      </c>
      <c r="B15" s="72">
        <v>11.9</v>
      </c>
      <c r="C15" s="72">
        <v>371.3</v>
      </c>
      <c r="D15" s="72">
        <v>550.4</v>
      </c>
      <c r="E15" s="72">
        <v>1395.5</v>
      </c>
      <c r="F15" s="66">
        <v>2025.8</v>
      </c>
      <c r="G15" s="66">
        <v>2264.7</v>
      </c>
      <c r="H15" s="66">
        <v>1771.1</v>
      </c>
      <c r="I15" s="66">
        <v>1756.4</v>
      </c>
      <c r="J15" s="66">
        <v>1090.2</v>
      </c>
      <c r="K15" s="66">
        <v>909.7</v>
      </c>
      <c r="L15" s="66">
        <v>1007.4</v>
      </c>
      <c r="M15" s="66">
        <v>1293.2</v>
      </c>
      <c r="N15" s="66">
        <v>1304.9</v>
      </c>
      <c r="O15" s="66">
        <v>1623.9</v>
      </c>
      <c r="P15" s="66">
        <v>1570.3</v>
      </c>
      <c r="Q15" s="66">
        <v>1522.1</v>
      </c>
      <c r="R15" s="66">
        <v>1305</v>
      </c>
      <c r="S15" s="66">
        <v>1253.2</v>
      </c>
      <c r="T15" s="66">
        <v>1872</v>
      </c>
      <c r="U15" s="7">
        <v>1359</v>
      </c>
      <c r="V15" s="7">
        <v>1069</v>
      </c>
      <c r="W15" s="7">
        <v>876</v>
      </c>
      <c r="X15" s="72">
        <v>767.497</v>
      </c>
      <c r="Y15" s="72">
        <v>723.931</v>
      </c>
      <c r="Z15" s="72">
        <v>847.622</v>
      </c>
      <c r="AA15" s="7"/>
      <c r="AB15" s="7"/>
      <c r="AC15" s="7"/>
      <c r="AD15" s="7"/>
      <c r="AE15" s="7"/>
      <c r="AF15" s="7"/>
      <c r="AG15" s="7"/>
      <c r="AH15" s="7"/>
      <c r="AI15" s="7"/>
      <c r="AJ15" s="7"/>
      <c r="AK15" s="7"/>
      <c r="AL15" s="7"/>
      <c r="AM15" s="7"/>
      <c r="AN15" s="7"/>
    </row>
    <row r="16" spans="1:40" ht="12.75">
      <c r="A16" s="31" t="s">
        <v>390</v>
      </c>
      <c r="B16" s="7"/>
      <c r="C16" s="58">
        <v>70.7</v>
      </c>
      <c r="D16" s="58">
        <v>68.4</v>
      </c>
      <c r="E16" s="58">
        <v>65.9</v>
      </c>
      <c r="F16" s="58">
        <v>65.1</v>
      </c>
      <c r="G16" s="58">
        <v>63.9</v>
      </c>
      <c r="H16" s="58">
        <v>62.2</v>
      </c>
      <c r="I16" s="58">
        <v>61.1</v>
      </c>
      <c r="J16" s="18">
        <v>65.27570698991367</v>
      </c>
      <c r="K16" s="18">
        <v>65.46077127724598</v>
      </c>
      <c r="L16" s="18">
        <v>64.20474715669123</v>
      </c>
      <c r="M16" s="18">
        <v>64.86876759902489</v>
      </c>
      <c r="N16" s="18">
        <v>64.69282301811238</v>
      </c>
      <c r="O16" s="18">
        <v>65.41155754624748</v>
      </c>
      <c r="P16" s="18">
        <v>65.98049008754859</v>
      </c>
      <c r="Q16" s="18">
        <v>66.34067008949772</v>
      </c>
      <c r="R16" s="18">
        <v>67.0848782062903</v>
      </c>
      <c r="S16" s="18">
        <v>67.4338337405386</v>
      </c>
      <c r="T16" s="18">
        <v>67.63399546155816</v>
      </c>
      <c r="U16" s="18">
        <v>67.67292607046262</v>
      </c>
      <c r="V16" s="18">
        <v>68.32108710007257</v>
      </c>
      <c r="W16" s="18">
        <v>68.65805852303033</v>
      </c>
      <c r="X16" s="18">
        <v>68.524534058</v>
      </c>
      <c r="Y16" s="18">
        <v>68.881361777</v>
      </c>
      <c r="Z16" s="18">
        <v>69.138246041</v>
      </c>
      <c r="AA16" s="7"/>
      <c r="AB16" s="7"/>
      <c r="AC16" s="7"/>
      <c r="AD16" s="7"/>
      <c r="AE16" s="7"/>
      <c r="AF16" s="7"/>
      <c r="AG16" s="7"/>
      <c r="AH16" s="7"/>
      <c r="AI16" s="7"/>
      <c r="AJ16" s="7"/>
      <c r="AK16" s="7"/>
      <c r="AL16" s="7"/>
      <c r="AM16" s="7"/>
      <c r="AN16" s="7"/>
    </row>
    <row r="17" spans="1:40" ht="12.75">
      <c r="A17" s="49" t="s">
        <v>319</v>
      </c>
      <c r="B17" s="7"/>
      <c r="C17" s="58">
        <v>78.2</v>
      </c>
      <c r="D17" s="58">
        <v>75.9</v>
      </c>
      <c r="E17" s="58">
        <v>73.5</v>
      </c>
      <c r="F17" s="58">
        <v>72.8</v>
      </c>
      <c r="G17" s="58">
        <v>71.3</v>
      </c>
      <c r="H17" s="58">
        <v>69.3</v>
      </c>
      <c r="I17" s="58">
        <v>67.9</v>
      </c>
      <c r="J17" s="18">
        <v>71.46376252143703</v>
      </c>
      <c r="K17" s="18">
        <v>71.50165278763896</v>
      </c>
      <c r="L17" s="18">
        <v>70.09213778726576</v>
      </c>
      <c r="M17" s="18">
        <v>70.21983550240317</v>
      </c>
      <c r="N17" s="18">
        <v>69.89197809314165</v>
      </c>
      <c r="O17" s="18">
        <v>70.5452925348943</v>
      </c>
      <c r="P17" s="18">
        <v>71.05670132840982</v>
      </c>
      <c r="Q17" s="18">
        <v>71.28165677079906</v>
      </c>
      <c r="R17" s="18">
        <v>72.36958241690047</v>
      </c>
      <c r="S17" s="18">
        <v>73.32945277320673</v>
      </c>
      <c r="T17" s="18">
        <v>73.4096714268817</v>
      </c>
      <c r="U17" s="18">
        <v>73.82303506638358</v>
      </c>
      <c r="V17" s="18">
        <v>74.36442498441585</v>
      </c>
      <c r="W17" s="18">
        <v>74.717048748805</v>
      </c>
      <c r="X17" s="18">
        <v>74.71582546</v>
      </c>
      <c r="Y17" s="18">
        <v>75.112395732</v>
      </c>
      <c r="Z17" s="18">
        <v>75.530857761</v>
      </c>
      <c r="AA17" s="7"/>
      <c r="AB17" s="7"/>
      <c r="AC17" s="7"/>
      <c r="AD17" s="7"/>
      <c r="AE17" s="7"/>
      <c r="AF17" s="7"/>
      <c r="AG17" s="7"/>
      <c r="AH17" s="7"/>
      <c r="AI17" s="7"/>
      <c r="AJ17" s="7"/>
      <c r="AK17" s="7"/>
      <c r="AL17" s="7"/>
      <c r="AM17" s="7"/>
      <c r="AN17" s="7"/>
    </row>
    <row r="18" spans="1:40" ht="12.75">
      <c r="A18" s="49" t="s">
        <v>321</v>
      </c>
      <c r="B18" s="7"/>
      <c r="C18" s="58">
        <v>64.1</v>
      </c>
      <c r="D18" s="58">
        <v>61.6</v>
      </c>
      <c r="E18" s="58">
        <v>59.1</v>
      </c>
      <c r="F18" s="58">
        <v>58.3</v>
      </c>
      <c r="G18" s="58">
        <v>57.2</v>
      </c>
      <c r="H18" s="58">
        <v>55.9</v>
      </c>
      <c r="I18" s="58">
        <v>55.1</v>
      </c>
      <c r="J18" s="18">
        <v>59.71400028923666</v>
      </c>
      <c r="K18" s="18">
        <v>60.0295278936915</v>
      </c>
      <c r="L18" s="18">
        <v>58.91812398371239</v>
      </c>
      <c r="M18" s="18">
        <v>60.070996534075114</v>
      </c>
      <c r="N18" s="18">
        <v>60.040914431926225</v>
      </c>
      <c r="O18" s="18">
        <v>60.829271102860396</v>
      </c>
      <c r="P18" s="18">
        <v>61.463610077008724</v>
      </c>
      <c r="Q18" s="18">
        <v>61.95628932569937</v>
      </c>
      <c r="R18" s="18">
        <v>62.41097693905547</v>
      </c>
      <c r="S18" s="18">
        <v>62.22997464827205</v>
      </c>
      <c r="T18" s="18">
        <v>62.54037633751928</v>
      </c>
      <c r="U18" s="18">
        <v>62.24503206866575</v>
      </c>
      <c r="V18" s="18">
        <v>62.97494333759632</v>
      </c>
      <c r="W18" s="18">
        <v>63.281354466375284</v>
      </c>
      <c r="X18" s="18">
        <v>63.030426895</v>
      </c>
      <c r="Y18" s="18">
        <v>63.336686238</v>
      </c>
      <c r="Z18" s="18">
        <v>63.439810356</v>
      </c>
      <c r="AA18" s="7"/>
      <c r="AB18" s="7"/>
      <c r="AC18" s="7"/>
      <c r="AD18" s="7"/>
      <c r="AE18" s="7"/>
      <c r="AF18" s="7"/>
      <c r="AG18" s="7"/>
      <c r="AH18" s="7"/>
      <c r="AI18" s="7"/>
      <c r="AJ18" s="7"/>
      <c r="AK18" s="7"/>
      <c r="AL18" s="7"/>
      <c r="AM18" s="7"/>
      <c r="AN18" s="7"/>
    </row>
    <row r="19" spans="1:40" ht="15" customHeight="1">
      <c r="A19" s="5" t="s">
        <v>391</v>
      </c>
      <c r="B19" s="7"/>
      <c r="C19" s="58">
        <v>84.6</v>
      </c>
      <c r="D19" s="58">
        <v>82.6</v>
      </c>
      <c r="E19" s="58">
        <v>80.8</v>
      </c>
      <c r="F19" s="58">
        <v>80.2</v>
      </c>
      <c r="G19" s="58">
        <v>79</v>
      </c>
      <c r="H19" s="58">
        <v>77.1</v>
      </c>
      <c r="I19" s="58">
        <v>75.8</v>
      </c>
      <c r="J19" s="58">
        <v>78.54984724015672</v>
      </c>
      <c r="K19" s="58">
        <v>78.3678764533191</v>
      </c>
      <c r="L19" s="58">
        <v>77.02584907003843</v>
      </c>
      <c r="M19" s="73">
        <v>77.12124403523181</v>
      </c>
      <c r="N19" s="58">
        <v>76.56858667898648</v>
      </c>
      <c r="O19" s="58">
        <v>76.63826617132943</v>
      </c>
      <c r="P19" s="58">
        <v>76.73563215619241</v>
      </c>
      <c r="Q19" s="58">
        <v>76.91073667236735</v>
      </c>
      <c r="R19" s="58">
        <v>77.5093110698256</v>
      </c>
      <c r="S19" s="58">
        <v>78.31398348882588</v>
      </c>
      <c r="T19" s="58">
        <v>78.52299291623689</v>
      </c>
      <c r="U19" s="18">
        <v>78.71574058810039</v>
      </c>
      <c r="V19" s="18">
        <v>79.15665842108176</v>
      </c>
      <c r="W19" s="18">
        <v>79.51707870228232</v>
      </c>
      <c r="X19" s="18">
        <v>79.49780674</v>
      </c>
      <c r="Y19" s="18">
        <v>80.27778490521787</v>
      </c>
      <c r="Z19" s="18">
        <v>80.553648277</v>
      </c>
      <c r="AA19" s="7"/>
      <c r="AB19" s="7"/>
      <c r="AC19" s="7"/>
      <c r="AD19" s="7"/>
      <c r="AE19" s="7"/>
      <c r="AF19" s="7"/>
      <c r="AG19" s="7"/>
      <c r="AH19" s="7"/>
      <c r="AI19" s="7"/>
      <c r="AJ19" s="7"/>
      <c r="AK19" s="7"/>
      <c r="AL19" s="7"/>
      <c r="AM19" s="7"/>
      <c r="AN19" s="7"/>
    </row>
    <row r="20" spans="1:40" ht="12.75">
      <c r="A20" s="49" t="s">
        <v>319</v>
      </c>
      <c r="B20" s="7"/>
      <c r="C20" s="58">
        <v>87.1</v>
      </c>
      <c r="D20" s="58">
        <v>85.4</v>
      </c>
      <c r="E20" s="58">
        <v>83.6</v>
      </c>
      <c r="F20" s="58">
        <v>82.8</v>
      </c>
      <c r="G20" s="58">
        <v>81.5</v>
      </c>
      <c r="H20" s="58">
        <v>79.6</v>
      </c>
      <c r="I20" s="58">
        <v>78.3</v>
      </c>
      <c r="J20" s="58">
        <v>81.19244725575325</v>
      </c>
      <c r="K20" s="58">
        <v>81.124469418422</v>
      </c>
      <c r="L20" s="58">
        <v>79.95899785187157</v>
      </c>
      <c r="M20" s="73">
        <v>79.68033114638283</v>
      </c>
      <c r="N20" s="58">
        <v>79.0752096963463</v>
      </c>
      <c r="O20" s="58">
        <v>79.03912614516128</v>
      </c>
      <c r="P20" s="58">
        <v>78.9699322749429</v>
      </c>
      <c r="Q20" s="58">
        <v>78.87098322094414</v>
      </c>
      <c r="R20" s="58">
        <v>79.79005612193879</v>
      </c>
      <c r="S20" s="58">
        <v>81.17665649803942</v>
      </c>
      <c r="T20" s="58">
        <v>81.16452053767114</v>
      </c>
      <c r="U20" s="18">
        <v>81.60828639974359</v>
      </c>
      <c r="V20" s="18">
        <v>82.01622355855208</v>
      </c>
      <c r="W20" s="18">
        <v>82.39222778570712</v>
      </c>
      <c r="X20" s="18">
        <v>82.635231693</v>
      </c>
      <c r="Y20" s="18">
        <v>83.4709749781949</v>
      </c>
      <c r="Z20" s="18">
        <v>83.86142329</v>
      </c>
      <c r="AA20" s="7"/>
      <c r="AB20" s="7"/>
      <c r="AC20" s="7"/>
      <c r="AD20" s="7"/>
      <c r="AE20" s="7"/>
      <c r="AF20" s="7"/>
      <c r="AG20" s="7"/>
      <c r="AH20" s="7"/>
      <c r="AI20" s="7"/>
      <c r="AJ20" s="7"/>
      <c r="AK20" s="7"/>
      <c r="AL20" s="7"/>
      <c r="AM20" s="7"/>
      <c r="AN20" s="7"/>
    </row>
    <row r="21" spans="1:40" ht="12.75">
      <c r="A21" s="49" t="s">
        <v>321</v>
      </c>
      <c r="B21" s="7"/>
      <c r="C21" s="58">
        <v>81.9</v>
      </c>
      <c r="D21" s="58">
        <v>79.6</v>
      </c>
      <c r="E21" s="58">
        <v>77.8</v>
      </c>
      <c r="F21" s="58">
        <v>77.2</v>
      </c>
      <c r="G21" s="58">
        <v>76.2</v>
      </c>
      <c r="H21" s="58">
        <v>74.3</v>
      </c>
      <c r="I21" s="58">
        <v>73</v>
      </c>
      <c r="J21" s="58">
        <v>75.77346243733864</v>
      </c>
      <c r="K21" s="58">
        <v>75.52264072431464</v>
      </c>
      <c r="L21" s="58">
        <v>74.03896825943825</v>
      </c>
      <c r="M21" s="73">
        <v>74.5273378699402</v>
      </c>
      <c r="N21" s="58">
        <v>74.02016603780866</v>
      </c>
      <c r="O21" s="58">
        <v>74.18128891986227</v>
      </c>
      <c r="P21" s="58">
        <v>74.4262024927446</v>
      </c>
      <c r="Q21" s="58">
        <v>74.87185570710224</v>
      </c>
      <c r="R21" s="58">
        <v>75.12997894338075</v>
      </c>
      <c r="S21" s="58">
        <v>75.32011401751345</v>
      </c>
      <c r="T21" s="58">
        <v>75.74854658558749</v>
      </c>
      <c r="U21" s="18">
        <v>75.66599016853644</v>
      </c>
      <c r="V21" s="18">
        <v>76.12808265315017</v>
      </c>
      <c r="W21" s="18">
        <v>76.4556261469251</v>
      </c>
      <c r="X21" s="18">
        <v>76.154971131</v>
      </c>
      <c r="Y21" s="18">
        <v>76.85751408134317</v>
      </c>
      <c r="Z21" s="18">
        <v>76.98403842</v>
      </c>
      <c r="AA21" s="7"/>
      <c r="AB21" s="7"/>
      <c r="AC21" s="7"/>
      <c r="AD21" s="7"/>
      <c r="AE21" s="7"/>
      <c r="AF21" s="7"/>
      <c r="AG21" s="7"/>
      <c r="AH21" s="7"/>
      <c r="AI21" s="7"/>
      <c r="AJ21" s="7"/>
      <c r="AK21" s="7"/>
      <c r="AL21" s="7"/>
      <c r="AM21" s="7"/>
      <c r="AN21" s="7"/>
    </row>
    <row r="22" spans="1:40" ht="12.75">
      <c r="A22" s="31" t="s">
        <v>392</v>
      </c>
      <c r="B22" s="7"/>
      <c r="C22" s="58">
        <v>67.1</v>
      </c>
      <c r="D22" s="58">
        <v>64.3</v>
      </c>
      <c r="E22" s="58">
        <v>60.5</v>
      </c>
      <c r="F22" s="58">
        <v>59</v>
      </c>
      <c r="G22" s="58">
        <v>57.7</v>
      </c>
      <c r="H22" s="58">
        <v>54.9</v>
      </c>
      <c r="I22" s="58">
        <v>53</v>
      </c>
      <c r="J22" s="18">
        <v>56.766310955887754</v>
      </c>
      <c r="K22" s="18">
        <v>58.534587418874885</v>
      </c>
      <c r="L22" s="18">
        <v>58.440199189074235</v>
      </c>
      <c r="M22" s="18">
        <v>59.76021880405467</v>
      </c>
      <c r="N22" s="18">
        <v>59.3816011214819</v>
      </c>
      <c r="O22" s="18">
        <v>60.333443917774375</v>
      </c>
      <c r="P22" s="18">
        <v>61.279969024861394</v>
      </c>
      <c r="Q22" s="18">
        <v>61.66037433362391</v>
      </c>
      <c r="R22" s="18">
        <v>63.05863802839223</v>
      </c>
      <c r="S22" s="18">
        <v>63.249726668112515</v>
      </c>
      <c r="T22" s="18">
        <v>62.019390567937016</v>
      </c>
      <c r="U22" s="18">
        <v>62.70206656465766</v>
      </c>
      <c r="V22" s="18">
        <v>63.883134034939836</v>
      </c>
      <c r="W22" s="18">
        <v>64.91046600550014</v>
      </c>
      <c r="X22" s="18">
        <v>64.770787259</v>
      </c>
      <c r="Y22" s="18">
        <v>65.329578817</v>
      </c>
      <c r="Z22" s="18">
        <v>65.289051109</v>
      </c>
      <c r="AA22" s="7"/>
      <c r="AB22" s="7"/>
      <c r="AC22" s="7"/>
      <c r="AD22" s="7"/>
      <c r="AE22" s="7"/>
      <c r="AF22" s="7"/>
      <c r="AG22" s="7"/>
      <c r="AH22" s="7"/>
      <c r="AI22" s="7"/>
      <c r="AJ22" s="7"/>
      <c r="AK22" s="7"/>
      <c r="AL22" s="7"/>
      <c r="AM22" s="7"/>
      <c r="AN22" s="7"/>
    </row>
    <row r="23" spans="1:40" ht="12.75">
      <c r="A23" s="49" t="s">
        <v>319</v>
      </c>
      <c r="B23" s="7"/>
      <c r="C23" s="58">
        <v>74.1</v>
      </c>
      <c r="D23" s="58">
        <v>71.4</v>
      </c>
      <c r="E23" s="58">
        <v>67.4</v>
      </c>
      <c r="F23" s="58">
        <v>65.7</v>
      </c>
      <c r="G23" s="58">
        <v>64.2</v>
      </c>
      <c r="H23" s="58">
        <v>60.9</v>
      </c>
      <c r="I23" s="58">
        <v>58.7</v>
      </c>
      <c r="J23" s="18">
        <v>62.05444027528024</v>
      </c>
      <c r="K23" s="18">
        <v>63.79375065823613</v>
      </c>
      <c r="L23" s="18">
        <v>63.548828711287</v>
      </c>
      <c r="M23" s="18">
        <v>64.50453945105899</v>
      </c>
      <c r="N23" s="18">
        <v>63.98074109820372</v>
      </c>
      <c r="O23" s="18">
        <v>64.9011214221192</v>
      </c>
      <c r="P23" s="18">
        <v>65.86413054163077</v>
      </c>
      <c r="Q23" s="18">
        <v>65.99608402445722</v>
      </c>
      <c r="R23" s="18">
        <v>67.77243278078609</v>
      </c>
      <c r="S23" s="18">
        <v>68.5955431638654</v>
      </c>
      <c r="T23" s="18">
        <v>66.86944155503369</v>
      </c>
      <c r="U23" s="18">
        <v>68.01993015596886</v>
      </c>
      <c r="V23" s="18">
        <v>69.20895636432914</v>
      </c>
      <c r="W23" s="18">
        <v>70.37540192108256</v>
      </c>
      <c r="X23" s="18">
        <v>70.390334516</v>
      </c>
      <c r="Y23" s="18">
        <v>70.994221796</v>
      </c>
      <c r="Z23" s="18">
        <v>71.132721751</v>
      </c>
      <c r="AA23" s="7"/>
      <c r="AB23" s="7"/>
      <c r="AC23" s="7"/>
      <c r="AD23" s="7"/>
      <c r="AE23" s="7"/>
      <c r="AF23" s="7"/>
      <c r="AG23" s="7"/>
      <c r="AH23" s="7"/>
      <c r="AI23" s="7"/>
      <c r="AJ23" s="7"/>
      <c r="AK23" s="7"/>
      <c r="AL23" s="7"/>
      <c r="AM23" s="7"/>
      <c r="AN23" s="7"/>
    </row>
    <row r="24" spans="1:40" ht="12.75">
      <c r="A24" s="49" t="s">
        <v>321</v>
      </c>
      <c r="B24" s="7"/>
      <c r="C24" s="58">
        <v>60.8</v>
      </c>
      <c r="D24" s="58">
        <v>58</v>
      </c>
      <c r="E24" s="58">
        <v>54.4</v>
      </c>
      <c r="F24" s="58">
        <v>52.9</v>
      </c>
      <c r="G24" s="58">
        <v>51.9</v>
      </c>
      <c r="H24" s="58">
        <v>49.5</v>
      </c>
      <c r="I24" s="58">
        <v>47.9</v>
      </c>
      <c r="J24" s="18">
        <v>52.013440830549094</v>
      </c>
      <c r="K24" s="18">
        <v>53.80617228646767</v>
      </c>
      <c r="L24" s="18">
        <v>53.85286994442716</v>
      </c>
      <c r="M24" s="18">
        <v>55.50645773541477</v>
      </c>
      <c r="N24" s="18">
        <v>55.26655195713916</v>
      </c>
      <c r="O24" s="18">
        <v>56.25641096764965</v>
      </c>
      <c r="P24" s="18">
        <v>57.200921377375494</v>
      </c>
      <c r="Q24" s="18">
        <v>57.81308564574964</v>
      </c>
      <c r="R24" s="18">
        <v>58.889660846573456</v>
      </c>
      <c r="S24" s="18">
        <v>58.53115926698602</v>
      </c>
      <c r="T24" s="18">
        <v>57.74208820389725</v>
      </c>
      <c r="U24" s="18">
        <v>58.00868634833583</v>
      </c>
      <c r="V24" s="18">
        <v>59.1717291174576</v>
      </c>
      <c r="W24" s="18">
        <v>60.06092144250116</v>
      </c>
      <c r="X24" s="18">
        <v>59.784041711</v>
      </c>
      <c r="Y24" s="18">
        <v>60.288905376</v>
      </c>
      <c r="Z24" s="18">
        <v>60.079946791</v>
      </c>
      <c r="AA24" s="7"/>
      <c r="AB24" s="7"/>
      <c r="AC24" s="7"/>
      <c r="AD24" s="7"/>
      <c r="AE24" s="7"/>
      <c r="AF24" s="7"/>
      <c r="AG24" s="7"/>
      <c r="AH24" s="7"/>
      <c r="AI24" s="7"/>
      <c r="AJ24" s="7"/>
      <c r="AK24" s="7"/>
      <c r="AL24" s="7"/>
      <c r="AM24" s="7"/>
      <c r="AN24" s="7"/>
    </row>
    <row r="25" spans="1:40" ht="12.75">
      <c r="A25" s="5" t="s">
        <v>393</v>
      </c>
      <c r="B25" s="7"/>
      <c r="C25" s="58">
        <v>80.3</v>
      </c>
      <c r="D25" s="58">
        <v>77.8</v>
      </c>
      <c r="E25" s="58">
        <v>74.1</v>
      </c>
      <c r="F25" s="58">
        <v>72.4</v>
      </c>
      <c r="G25" s="58">
        <v>71.2</v>
      </c>
      <c r="H25" s="58">
        <v>67.8</v>
      </c>
      <c r="I25" s="58">
        <v>65.6</v>
      </c>
      <c r="J25" s="58">
        <v>68.08630911963601</v>
      </c>
      <c r="K25" s="58">
        <v>69.86362905619134</v>
      </c>
      <c r="L25" s="58">
        <v>69.95812189163262</v>
      </c>
      <c r="M25" s="58">
        <v>70.8899788306255</v>
      </c>
      <c r="N25" s="58">
        <v>70.11229295859391</v>
      </c>
      <c r="O25" s="58">
        <v>70.53119033277922</v>
      </c>
      <c r="P25" s="58">
        <v>71.09201736673184</v>
      </c>
      <c r="Q25" s="58">
        <v>71.27861778936708</v>
      </c>
      <c r="R25" s="58">
        <v>72.65315411895634</v>
      </c>
      <c r="S25" s="58">
        <v>73.30327867651486</v>
      </c>
      <c r="T25" s="58">
        <v>71.78067480716886</v>
      </c>
      <c r="U25" s="18">
        <v>72.72775446811791</v>
      </c>
      <c r="V25" s="18">
        <v>73.8211435025346</v>
      </c>
      <c r="W25" s="18">
        <v>74.97693957538087</v>
      </c>
      <c r="X25" s="18">
        <v>74.968924637</v>
      </c>
      <c r="Y25" s="18">
        <v>75.9705050726951</v>
      </c>
      <c r="Z25" s="18">
        <v>75.864359402</v>
      </c>
      <c r="AA25" s="7"/>
      <c r="AB25" s="7"/>
      <c r="AC25" s="7"/>
      <c r="AD25" s="7"/>
      <c r="AE25" s="7"/>
      <c r="AF25" s="7"/>
      <c r="AG25" s="7"/>
      <c r="AH25" s="7"/>
      <c r="AI25" s="7"/>
      <c r="AJ25" s="7"/>
      <c r="AK25" s="7"/>
      <c r="AL25" s="7"/>
      <c r="AM25" s="7"/>
      <c r="AN25" s="7"/>
    </row>
    <row r="26" spans="1:40" ht="12.75">
      <c r="A26" s="49" t="s">
        <v>319</v>
      </c>
      <c r="B26" s="7"/>
      <c r="C26" s="58">
        <v>82.7</v>
      </c>
      <c r="D26" s="58">
        <v>80.3</v>
      </c>
      <c r="E26" s="58">
        <v>76.6</v>
      </c>
      <c r="F26" s="58">
        <v>74.7</v>
      </c>
      <c r="G26" s="58">
        <v>73.3</v>
      </c>
      <c r="H26" s="58">
        <v>69.9</v>
      </c>
      <c r="I26" s="58">
        <v>67.6</v>
      </c>
      <c r="J26" s="58">
        <v>70.34780182225015</v>
      </c>
      <c r="K26" s="58">
        <v>72.19456877598593</v>
      </c>
      <c r="L26" s="58">
        <v>72.35926871716049</v>
      </c>
      <c r="M26" s="58">
        <v>73.07846999002292</v>
      </c>
      <c r="N26" s="58">
        <v>72.26062179205624</v>
      </c>
      <c r="O26" s="58">
        <v>72.62837667504427</v>
      </c>
      <c r="P26" s="58">
        <v>73.10211780662524</v>
      </c>
      <c r="Q26" s="58">
        <v>72.90768271318868</v>
      </c>
      <c r="R26" s="58">
        <v>74.61105128083807</v>
      </c>
      <c r="S26" s="58">
        <v>75.87378292525467</v>
      </c>
      <c r="T26" s="58">
        <v>73.80259272984739</v>
      </c>
      <c r="U26" s="18">
        <v>75.08128668629162</v>
      </c>
      <c r="V26" s="18">
        <v>76.22683093570758</v>
      </c>
      <c r="W26" s="18">
        <v>77.50310482029667</v>
      </c>
      <c r="X26" s="18">
        <v>77.762992389</v>
      </c>
      <c r="Y26" s="18">
        <v>78.82031901404551</v>
      </c>
      <c r="Z26" s="18">
        <v>78.867215001</v>
      </c>
      <c r="AA26" s="7"/>
      <c r="AB26" s="7"/>
      <c r="AC26" s="7"/>
      <c r="AD26" s="7"/>
      <c r="AE26" s="7"/>
      <c r="AF26" s="7"/>
      <c r="AG26" s="7"/>
      <c r="AH26" s="7"/>
      <c r="AI26" s="7"/>
      <c r="AJ26" s="7"/>
      <c r="AK26" s="7"/>
      <c r="AL26" s="7"/>
      <c r="AM26" s="7"/>
      <c r="AN26" s="7"/>
    </row>
    <row r="27" spans="1:40" ht="12.75">
      <c r="A27" s="49" t="s">
        <v>321</v>
      </c>
      <c r="B27" s="7"/>
      <c r="C27" s="58">
        <v>77.8</v>
      </c>
      <c r="D27" s="58">
        <v>75</v>
      </c>
      <c r="E27" s="58">
        <v>71.4</v>
      </c>
      <c r="F27" s="58">
        <v>70</v>
      </c>
      <c r="G27" s="58">
        <v>69</v>
      </c>
      <c r="H27" s="58">
        <v>65.5</v>
      </c>
      <c r="I27" s="58">
        <v>63.3</v>
      </c>
      <c r="J27" s="58">
        <v>65.71032564345181</v>
      </c>
      <c r="K27" s="58">
        <v>67.45773415009594</v>
      </c>
      <c r="L27" s="58">
        <v>67.51298872245097</v>
      </c>
      <c r="M27" s="58">
        <v>68.6717109622479</v>
      </c>
      <c r="N27" s="58">
        <v>67.92814101180419</v>
      </c>
      <c r="O27" s="58">
        <v>68.3849847267903</v>
      </c>
      <c r="P27" s="58">
        <v>69.01432621707838</v>
      </c>
      <c r="Q27" s="58">
        <v>69.58420365213817</v>
      </c>
      <c r="R27" s="58">
        <v>70.61062524742978</v>
      </c>
      <c r="S27" s="58">
        <v>70.6149680761031</v>
      </c>
      <c r="T27" s="58">
        <v>69.65701624084531</v>
      </c>
      <c r="U27" s="18">
        <v>70.24631205121537</v>
      </c>
      <c r="V27" s="18">
        <v>71.27327125096461</v>
      </c>
      <c r="W27" s="18">
        <v>72.28708426009409</v>
      </c>
      <c r="X27" s="18">
        <v>71.991926203</v>
      </c>
      <c r="Y27" s="18">
        <v>72.91802925562614</v>
      </c>
      <c r="Z27" s="18">
        <v>72.623805585</v>
      </c>
      <c r="AA27" s="7"/>
      <c r="AB27" s="7"/>
      <c r="AC27" s="7"/>
      <c r="AD27" s="7"/>
      <c r="AE27" s="7"/>
      <c r="AF27" s="7"/>
      <c r="AG27" s="7"/>
      <c r="AH27" s="7"/>
      <c r="AI27" s="7"/>
      <c r="AJ27" s="7"/>
      <c r="AK27" s="7"/>
      <c r="AL27" s="7"/>
      <c r="AM27" s="7"/>
      <c r="AN27" s="7"/>
    </row>
    <row r="28" spans="1:40" ht="12.75">
      <c r="A28" s="31" t="s">
        <v>394</v>
      </c>
      <c r="B28" s="7"/>
      <c r="C28" s="58">
        <v>5.2</v>
      </c>
      <c r="D28" s="58">
        <v>5.9</v>
      </c>
      <c r="E28" s="58">
        <v>8.1</v>
      </c>
      <c r="F28" s="58">
        <v>9.4</v>
      </c>
      <c r="G28" s="58">
        <v>9.7</v>
      </c>
      <c r="H28" s="58">
        <v>11.8</v>
      </c>
      <c r="I28" s="58">
        <v>13.3</v>
      </c>
      <c r="J28" s="18">
        <v>13.036084060094172</v>
      </c>
      <c r="K28" s="18">
        <v>10.580663385459735</v>
      </c>
      <c r="L28" s="18">
        <v>8.978382787722316</v>
      </c>
      <c r="M28" s="18">
        <v>7.875205563558484</v>
      </c>
      <c r="N28" s="18">
        <v>8.209908995845607</v>
      </c>
      <c r="O28" s="18">
        <v>7.763327795524116</v>
      </c>
      <c r="P28" s="18">
        <v>7.124107530044303</v>
      </c>
      <c r="Q28" s="18">
        <v>7.0549419376677776</v>
      </c>
      <c r="R28" s="18">
        <v>6.001710498030738</v>
      </c>
      <c r="S28" s="18">
        <v>6.204759303059985</v>
      </c>
      <c r="T28" s="18">
        <v>8.30145381077238</v>
      </c>
      <c r="U28" s="18">
        <v>7.345418314894745</v>
      </c>
      <c r="V28" s="18">
        <v>6.4957295814574865</v>
      </c>
      <c r="W28" s="18">
        <v>5.458343271202635</v>
      </c>
      <c r="X28" s="18">
        <v>5.47796034</v>
      </c>
      <c r="Y28" s="18">
        <v>5.156377383</v>
      </c>
      <c r="Z28" s="18">
        <v>5.567388749</v>
      </c>
      <c r="AA28" s="7"/>
      <c r="AB28" s="7"/>
      <c r="AC28" s="7"/>
      <c r="AD28" s="7"/>
      <c r="AE28" s="7"/>
      <c r="AF28" s="7"/>
      <c r="AG28" s="7"/>
      <c r="AH28" s="7"/>
      <c r="AI28" s="7"/>
      <c r="AJ28" s="7"/>
      <c r="AK28" s="7"/>
      <c r="AL28" s="7"/>
      <c r="AM28" s="7"/>
      <c r="AN28" s="7"/>
    </row>
    <row r="29" spans="1:40" ht="12.75">
      <c r="A29" s="49" t="s">
        <v>319</v>
      </c>
      <c r="B29" s="7"/>
      <c r="C29" s="58">
        <v>5.2</v>
      </c>
      <c r="D29" s="58">
        <v>5.9</v>
      </c>
      <c r="E29" s="58">
        <v>8.3</v>
      </c>
      <c r="F29" s="58">
        <v>9.7</v>
      </c>
      <c r="G29" s="58">
        <v>10</v>
      </c>
      <c r="H29" s="58">
        <v>12.1</v>
      </c>
      <c r="I29" s="58">
        <v>13.5</v>
      </c>
      <c r="J29" s="18">
        <v>13.166564303599715</v>
      </c>
      <c r="K29" s="18">
        <v>10.78003350816998</v>
      </c>
      <c r="L29" s="18">
        <v>9.335296771569647</v>
      </c>
      <c r="M29" s="18">
        <v>8.139147593344331</v>
      </c>
      <c r="N29" s="18">
        <v>8.45767591104704</v>
      </c>
      <c r="O29" s="18">
        <v>8.000776394800937</v>
      </c>
      <c r="P29" s="18">
        <v>7.307644021891814</v>
      </c>
      <c r="Q29" s="18">
        <v>7.41505316485166</v>
      </c>
      <c r="R29" s="18">
        <v>6.35232301000648</v>
      </c>
      <c r="S29" s="18">
        <v>6.455672898558729</v>
      </c>
      <c r="T29" s="18">
        <v>8.909221012332512</v>
      </c>
      <c r="U29" s="18">
        <v>7.860832198508783</v>
      </c>
      <c r="V29" s="18">
        <v>6.932708242102471</v>
      </c>
      <c r="W29" s="18">
        <v>5.810784687600343</v>
      </c>
      <c r="X29" s="18">
        <v>5.789256717</v>
      </c>
      <c r="Y29" s="18">
        <v>5.48268218</v>
      </c>
      <c r="Z29" s="18">
        <v>5.822965791</v>
      </c>
      <c r="AA29" s="7"/>
      <c r="AB29" s="7"/>
      <c r="AC29" s="7"/>
      <c r="AD29" s="7"/>
      <c r="AE29" s="7"/>
      <c r="AF29" s="7"/>
      <c r="AG29" s="7"/>
      <c r="AH29" s="7"/>
      <c r="AI29" s="7"/>
      <c r="AJ29" s="7"/>
      <c r="AK29" s="7"/>
      <c r="AL29" s="7"/>
      <c r="AM29" s="7"/>
      <c r="AN29" s="7"/>
    </row>
    <row r="30" spans="1:40" ht="12.75">
      <c r="A30" s="49" t="s">
        <v>321</v>
      </c>
      <c r="B30" s="7"/>
      <c r="C30" s="58">
        <v>5.2</v>
      </c>
      <c r="D30" s="58">
        <v>5.8</v>
      </c>
      <c r="E30" s="58">
        <v>7.9</v>
      </c>
      <c r="F30" s="58">
        <v>9.2</v>
      </c>
      <c r="G30" s="58">
        <v>9.3</v>
      </c>
      <c r="H30" s="58">
        <v>11.5</v>
      </c>
      <c r="I30" s="58">
        <v>13</v>
      </c>
      <c r="J30" s="18">
        <v>12.895735374264602</v>
      </c>
      <c r="K30" s="18">
        <v>10.367157340042704</v>
      </c>
      <c r="L30" s="18">
        <v>8.597106792954719</v>
      </c>
      <c r="M30" s="18">
        <v>7.598573458109901</v>
      </c>
      <c r="N30" s="18">
        <v>7.951848368665678</v>
      </c>
      <c r="O30" s="18">
        <v>7.517532352932831</v>
      </c>
      <c r="P30" s="18">
        <v>6.935304799526788</v>
      </c>
      <c r="Q30" s="18">
        <v>6.687301200640415</v>
      </c>
      <c r="R30" s="18">
        <v>5.64214224033153</v>
      </c>
      <c r="S30" s="18">
        <v>5.943784168629299</v>
      </c>
      <c r="T30" s="18">
        <v>7.6723045408721715</v>
      </c>
      <c r="U30" s="18">
        <v>6.805917805065293</v>
      </c>
      <c r="V30" s="18">
        <v>6.039249927944232</v>
      </c>
      <c r="W30" s="18">
        <v>5.089070945194931</v>
      </c>
      <c r="X30" s="18">
        <v>5.150504834</v>
      </c>
      <c r="Y30" s="18">
        <v>4.812030819</v>
      </c>
      <c r="Z30" s="18">
        <v>5.296143772</v>
      </c>
      <c r="AA30" s="7"/>
      <c r="AB30" s="7"/>
      <c r="AC30" s="7"/>
      <c r="AD30" s="7"/>
      <c r="AE30" s="7"/>
      <c r="AF30" s="7"/>
      <c r="AG30" s="7"/>
      <c r="AH30" s="7"/>
      <c r="AI30" s="7"/>
      <c r="AJ30" s="7"/>
      <c r="AK30" s="7"/>
      <c r="AL30" s="7"/>
      <c r="AM30" s="7"/>
      <c r="AN30" s="7"/>
    </row>
    <row r="31" spans="1:40" ht="15" customHeight="1">
      <c r="A31" s="31" t="s">
        <v>395</v>
      </c>
      <c r="B31" s="7"/>
      <c r="C31" s="58">
        <v>5.1</v>
      </c>
      <c r="D31" s="58">
        <v>5.9</v>
      </c>
      <c r="E31" s="58">
        <v>8.3</v>
      </c>
      <c r="F31" s="58">
        <v>9.6</v>
      </c>
      <c r="G31" s="58">
        <v>9.8</v>
      </c>
      <c r="H31" s="58">
        <v>12</v>
      </c>
      <c r="I31" s="58">
        <v>13.5</v>
      </c>
      <c r="J31" s="58">
        <v>13.320889203679409</v>
      </c>
      <c r="K31" s="58">
        <v>10.851700699320897</v>
      </c>
      <c r="L31" s="58">
        <v>9.175786133794173</v>
      </c>
      <c r="M31" s="58">
        <v>8.079829731169328</v>
      </c>
      <c r="N31" s="58">
        <v>8.432039822624063</v>
      </c>
      <c r="O31" s="58">
        <v>7.968703030020905</v>
      </c>
      <c r="P31" s="58">
        <v>7.3546208337389025</v>
      </c>
      <c r="Q31" s="58">
        <v>7.322929316088324</v>
      </c>
      <c r="R31" s="58">
        <v>6.2652562432073555</v>
      </c>
      <c r="S31" s="58">
        <v>6.3982249262368045</v>
      </c>
      <c r="T31" s="58">
        <v>8.586425273244839</v>
      </c>
      <c r="U31" s="18">
        <v>7.607101292886387</v>
      </c>
      <c r="V31" s="18">
        <v>6.740449919151906</v>
      </c>
      <c r="W31" s="18">
        <v>5.709640244581983</v>
      </c>
      <c r="X31" s="18">
        <v>5.696864213</v>
      </c>
      <c r="Y31" s="18">
        <v>5.365469211199927</v>
      </c>
      <c r="Z31" s="18">
        <v>5.821324018</v>
      </c>
      <c r="AA31" s="7"/>
      <c r="AB31" s="7"/>
      <c r="AC31" s="7"/>
      <c r="AD31" s="7"/>
      <c r="AE31" s="7"/>
      <c r="AF31" s="7"/>
      <c r="AG31" s="7"/>
      <c r="AH31" s="7"/>
      <c r="AI31" s="7"/>
      <c r="AJ31" s="7"/>
      <c r="AK31" s="7"/>
      <c r="AL31" s="7"/>
      <c r="AM31" s="7"/>
      <c r="AN31" s="7"/>
    </row>
    <row r="32" spans="1:40" ht="12.75">
      <c r="A32" s="49" t="s">
        <v>319</v>
      </c>
      <c r="B32" s="7"/>
      <c r="C32" s="58">
        <v>5.1</v>
      </c>
      <c r="D32" s="58">
        <v>5.9</v>
      </c>
      <c r="E32" s="58">
        <v>8.4</v>
      </c>
      <c r="F32" s="58">
        <v>9.8</v>
      </c>
      <c r="G32" s="58">
        <v>10.1</v>
      </c>
      <c r="H32" s="58">
        <v>12.3</v>
      </c>
      <c r="I32" s="58">
        <v>13.7</v>
      </c>
      <c r="J32" s="58">
        <v>13.35671703470505</v>
      </c>
      <c r="K32" s="58">
        <v>11.007653678913602</v>
      </c>
      <c r="L32" s="58">
        <v>9.504532746633455</v>
      </c>
      <c r="M32" s="58">
        <v>8.28543388484601</v>
      </c>
      <c r="N32" s="58">
        <v>8.617856254138951</v>
      </c>
      <c r="O32" s="58">
        <v>8.110855702457014</v>
      </c>
      <c r="P32" s="58">
        <v>7.430441307570315</v>
      </c>
      <c r="Q32" s="58">
        <v>7.560829425760114</v>
      </c>
      <c r="R32" s="58">
        <v>6.490789821210227</v>
      </c>
      <c r="S32" s="58">
        <v>6.532510455038057</v>
      </c>
      <c r="T32" s="58">
        <v>9.070376759518728</v>
      </c>
      <c r="U32" s="18">
        <v>7.997961973469973</v>
      </c>
      <c r="V32" s="18">
        <v>7.0588383269212756</v>
      </c>
      <c r="W32" s="18">
        <v>5.933961366024125</v>
      </c>
      <c r="X32" s="18">
        <v>5.896079922</v>
      </c>
      <c r="Y32" s="18">
        <v>5.571584572199243</v>
      </c>
      <c r="Z32" s="18">
        <v>5.95531067</v>
      </c>
      <c r="AA32" s="7"/>
      <c r="AB32" s="7"/>
      <c r="AC32" s="7"/>
      <c r="AD32" s="7"/>
      <c r="AE32" s="7"/>
      <c r="AF32" s="7"/>
      <c r="AG32" s="7"/>
      <c r="AH32" s="7"/>
      <c r="AI32" s="7"/>
      <c r="AJ32" s="7"/>
      <c r="AK32" s="7"/>
      <c r="AL32" s="7"/>
      <c r="AM32" s="7"/>
      <c r="AN32" s="7"/>
    </row>
    <row r="33" spans="1:40" ht="12.75">
      <c r="A33" s="49" t="s">
        <v>321</v>
      </c>
      <c r="B33" s="7"/>
      <c r="C33" s="58">
        <v>5.1</v>
      </c>
      <c r="D33" s="58">
        <v>5.9</v>
      </c>
      <c r="E33" s="58">
        <v>8.1</v>
      </c>
      <c r="F33" s="58">
        <v>9.4</v>
      </c>
      <c r="G33" s="58">
        <v>9.6</v>
      </c>
      <c r="H33" s="58">
        <v>11.8</v>
      </c>
      <c r="I33" s="58">
        <v>13.3</v>
      </c>
      <c r="J33" s="58">
        <v>13.28055558000745</v>
      </c>
      <c r="K33" s="58">
        <v>10.67879313656228</v>
      </c>
      <c r="L33" s="58">
        <v>8.814249699050015</v>
      </c>
      <c r="M33" s="58">
        <v>7.857018746478138</v>
      </c>
      <c r="N33" s="58">
        <v>8.230223400056609</v>
      </c>
      <c r="O33" s="58">
        <v>7.813701106398521</v>
      </c>
      <c r="P33" s="58">
        <v>7.27146635782444</v>
      </c>
      <c r="Q33" s="58">
        <v>7.062269266637787</v>
      </c>
      <c r="R33" s="58">
        <v>6.015379958187959</v>
      </c>
      <c r="S33" s="58">
        <v>6.246865133948548</v>
      </c>
      <c r="T33" s="58">
        <v>8.041778514996887</v>
      </c>
      <c r="U33" s="18">
        <v>7.162634236662225</v>
      </c>
      <c r="V33" s="18">
        <v>6.377162320381484</v>
      </c>
      <c r="W33" s="18">
        <v>5.452236933905038</v>
      </c>
      <c r="X33" s="18">
        <v>5.466543899</v>
      </c>
      <c r="Y33" s="18">
        <v>5.125698993526695</v>
      </c>
      <c r="Z33" s="18">
        <v>5.663814116</v>
      </c>
      <c r="AA33" s="7"/>
      <c r="AB33" s="7"/>
      <c r="AC33" s="7"/>
      <c r="AD33" s="7"/>
      <c r="AE33" s="7"/>
      <c r="AF33" s="7"/>
      <c r="AG33" s="7"/>
      <c r="AH33" s="7"/>
      <c r="AI33" s="7"/>
      <c r="AJ33" s="7"/>
      <c r="AK33" s="7"/>
      <c r="AL33" s="7"/>
      <c r="AM33" s="7"/>
      <c r="AN33" s="7"/>
    </row>
    <row r="34" spans="1:40" ht="15" customHeight="1">
      <c r="A34" s="31" t="s">
        <v>396</v>
      </c>
      <c r="B34" s="7"/>
      <c r="C34" s="7">
        <v>0.8</v>
      </c>
      <c r="D34" s="7">
        <v>1.2</v>
      </c>
      <c r="E34" s="7">
        <v>2.3</v>
      </c>
      <c r="F34" s="58">
        <v>3.2</v>
      </c>
      <c r="G34" s="58">
        <v>3.6</v>
      </c>
      <c r="H34" s="58">
        <v>2.9</v>
      </c>
      <c r="I34" s="58">
        <v>2.9</v>
      </c>
      <c r="J34" s="58">
        <v>1.7</v>
      </c>
      <c r="K34" s="58">
        <v>1.4</v>
      </c>
      <c r="L34" s="58">
        <v>1.6</v>
      </c>
      <c r="M34" s="58">
        <v>2.1</v>
      </c>
      <c r="N34" s="58">
        <v>2.3</v>
      </c>
      <c r="O34" s="58">
        <v>2.6</v>
      </c>
      <c r="P34" s="58">
        <v>2.5</v>
      </c>
      <c r="Q34" s="58">
        <v>2.3</v>
      </c>
      <c r="R34" s="58">
        <v>2.1</v>
      </c>
      <c r="S34" s="58">
        <v>2</v>
      </c>
      <c r="T34" s="10">
        <v>2.8</v>
      </c>
      <c r="U34" s="7">
        <v>2.1</v>
      </c>
      <c r="V34" s="7">
        <v>1.7</v>
      </c>
      <c r="W34" s="7">
        <v>1.4</v>
      </c>
      <c r="X34" s="7">
        <v>1.2</v>
      </c>
      <c r="Y34" s="18">
        <v>1.2</v>
      </c>
      <c r="Z34" s="7">
        <v>1.3</v>
      </c>
      <c r="AA34" s="7"/>
      <c r="AB34" s="7"/>
      <c r="AC34" s="7"/>
      <c r="AD34" s="7"/>
      <c r="AE34" s="7"/>
      <c r="AF34" s="7"/>
      <c r="AG34" s="7"/>
      <c r="AH34" s="7"/>
      <c r="AI34" s="7"/>
      <c r="AJ34" s="7"/>
      <c r="AK34" s="7"/>
      <c r="AL34" s="7"/>
      <c r="AM34" s="7"/>
      <c r="AN34" s="7"/>
    </row>
    <row r="35" spans="1:40" ht="27" customHeight="1">
      <c r="A35" s="5" t="s">
        <v>397</v>
      </c>
      <c r="B35" s="7">
        <v>73848</v>
      </c>
      <c r="C35" s="7">
        <v>71905</v>
      </c>
      <c r="D35" s="7">
        <v>70720</v>
      </c>
      <c r="E35" s="7">
        <v>68070</v>
      </c>
      <c r="F35" s="7">
        <v>66330</v>
      </c>
      <c r="G35" s="74">
        <v>65748</v>
      </c>
      <c r="H35" s="66">
        <v>64574</v>
      </c>
      <c r="I35" s="74">
        <v>63683</v>
      </c>
      <c r="J35" s="74">
        <v>64114</v>
      </c>
      <c r="K35" s="74">
        <v>64517</v>
      </c>
      <c r="L35" s="74">
        <v>64980</v>
      </c>
      <c r="M35" s="74">
        <v>65574</v>
      </c>
      <c r="N35" s="29">
        <v>65905</v>
      </c>
      <c r="O35" s="29">
        <v>66331</v>
      </c>
      <c r="P35" s="29">
        <v>66683</v>
      </c>
      <c r="Q35" s="29">
        <v>67047</v>
      </c>
      <c r="R35" s="29">
        <v>67922</v>
      </c>
      <c r="S35" s="29">
        <v>68397</v>
      </c>
      <c r="T35" s="29">
        <v>67418</v>
      </c>
      <c r="U35" s="11">
        <v>67493</v>
      </c>
      <c r="V35" s="11">
        <v>67644</v>
      </c>
      <c r="W35" s="7">
        <v>67968</v>
      </c>
      <c r="X35" s="7">
        <v>67901</v>
      </c>
      <c r="Y35" s="11">
        <v>67813</v>
      </c>
      <c r="Z35" s="7">
        <v>68389</v>
      </c>
      <c r="AA35" s="7"/>
      <c r="AB35" s="7"/>
      <c r="AC35" s="7"/>
      <c r="AD35" s="7"/>
      <c r="AE35" s="7"/>
      <c r="AF35" s="7"/>
      <c r="AG35" s="7"/>
      <c r="AH35" s="7"/>
      <c r="AI35" s="7"/>
      <c r="AJ35" s="7"/>
      <c r="AK35" s="7"/>
      <c r="AL35" s="7"/>
      <c r="AM35" s="7"/>
      <c r="AN35" s="7"/>
    </row>
    <row r="36" spans="1:40" ht="12.75" customHeight="1">
      <c r="A36" s="17" t="s">
        <v>398</v>
      </c>
      <c r="B36" s="7"/>
      <c r="C36" s="7"/>
      <c r="D36" s="7"/>
      <c r="E36" s="7"/>
      <c r="F36" s="7"/>
      <c r="G36" s="74"/>
      <c r="H36" s="7"/>
      <c r="I36" s="74"/>
      <c r="J36" s="74"/>
      <c r="K36" s="74"/>
      <c r="L36" s="74"/>
      <c r="M36" s="74"/>
      <c r="N36" s="74"/>
      <c r="O36" s="74"/>
      <c r="P36" s="74"/>
      <c r="Q36" s="74"/>
      <c r="R36" s="74"/>
      <c r="S36" s="74"/>
      <c r="T36" s="74"/>
      <c r="U36" s="11"/>
      <c r="V36" s="7"/>
      <c r="W36" s="7"/>
      <c r="X36" s="7"/>
      <c r="Y36" s="11"/>
      <c r="Z36" s="48"/>
      <c r="AA36" s="7"/>
      <c r="AB36" s="7"/>
      <c r="AC36" s="7"/>
      <c r="AD36" s="7"/>
      <c r="AE36" s="7"/>
      <c r="AF36" s="7"/>
      <c r="AG36" s="7"/>
      <c r="AH36" s="7"/>
      <c r="AI36" s="7"/>
      <c r="AJ36" s="7"/>
      <c r="AK36" s="7"/>
      <c r="AL36" s="7"/>
      <c r="AM36" s="7"/>
      <c r="AN36" s="7"/>
    </row>
    <row r="37" spans="1:40" ht="14.25" customHeight="1">
      <c r="A37" s="21" t="s">
        <v>399</v>
      </c>
      <c r="B37" s="7"/>
      <c r="C37" s="7"/>
      <c r="D37" s="7"/>
      <c r="E37" s="7"/>
      <c r="F37" s="7"/>
      <c r="G37" s="7"/>
      <c r="H37" s="7"/>
      <c r="I37" s="74">
        <v>9101</v>
      </c>
      <c r="J37" s="74">
        <v>9088</v>
      </c>
      <c r="K37" s="74">
        <v>8996</v>
      </c>
      <c r="L37" s="74">
        <v>8509</v>
      </c>
      <c r="M37" s="74">
        <v>8229</v>
      </c>
      <c r="N37" s="29">
        <v>7764</v>
      </c>
      <c r="O37" s="29">
        <v>7424</v>
      </c>
      <c r="P37" s="29">
        <v>7489</v>
      </c>
      <c r="Q37" s="29">
        <v>7254</v>
      </c>
      <c r="R37" s="29">
        <v>7045</v>
      </c>
      <c r="S37" s="29">
        <v>6774</v>
      </c>
      <c r="T37" s="29">
        <v>6683</v>
      </c>
      <c r="U37" s="11">
        <v>6622</v>
      </c>
      <c r="V37" s="11">
        <v>6565</v>
      </c>
      <c r="W37" s="7">
        <v>6467</v>
      </c>
      <c r="X37" s="7">
        <v>6364</v>
      </c>
      <c r="Y37" s="11">
        <v>6247</v>
      </c>
      <c r="Z37" s="7">
        <v>6297</v>
      </c>
      <c r="AA37" s="7"/>
      <c r="AB37" s="7"/>
      <c r="AC37" s="7"/>
      <c r="AD37" s="7"/>
      <c r="AE37" s="7"/>
      <c r="AF37" s="7"/>
      <c r="AG37" s="7"/>
      <c r="AH37" s="7"/>
      <c r="AI37" s="7"/>
      <c r="AJ37" s="7"/>
      <c r="AK37" s="7"/>
      <c r="AL37" s="7"/>
      <c r="AM37" s="7"/>
      <c r="AN37" s="7"/>
    </row>
    <row r="38" spans="1:40" ht="12.75">
      <c r="A38" s="21" t="s">
        <v>400</v>
      </c>
      <c r="B38" s="7"/>
      <c r="C38" s="7"/>
      <c r="D38" s="7"/>
      <c r="E38" s="7"/>
      <c r="F38" s="7"/>
      <c r="G38" s="7"/>
      <c r="H38" s="7"/>
      <c r="I38" s="74">
        <v>140</v>
      </c>
      <c r="J38" s="74">
        <v>140</v>
      </c>
      <c r="K38" s="74">
        <v>138</v>
      </c>
      <c r="L38" s="74">
        <v>134</v>
      </c>
      <c r="M38" s="74">
        <v>120</v>
      </c>
      <c r="N38" s="29">
        <v>114</v>
      </c>
      <c r="O38" s="29">
        <v>114</v>
      </c>
      <c r="P38" s="29">
        <v>138</v>
      </c>
      <c r="Q38" s="29">
        <v>143</v>
      </c>
      <c r="R38" s="29">
        <v>142</v>
      </c>
      <c r="S38" s="29">
        <v>141</v>
      </c>
      <c r="T38" s="29">
        <v>141</v>
      </c>
      <c r="U38" s="11">
        <v>138</v>
      </c>
      <c r="V38" s="11">
        <v>144</v>
      </c>
      <c r="W38" s="7">
        <v>142</v>
      </c>
      <c r="X38" s="7">
        <v>139</v>
      </c>
      <c r="Y38" s="11">
        <v>139</v>
      </c>
      <c r="Z38" s="7">
        <v>146</v>
      </c>
      <c r="AA38" s="7"/>
      <c r="AB38" s="7"/>
      <c r="AC38" s="7"/>
      <c r="AD38" s="7"/>
      <c r="AE38" s="7"/>
      <c r="AF38" s="7"/>
      <c r="AG38" s="7"/>
      <c r="AH38" s="7"/>
      <c r="AI38" s="7"/>
      <c r="AJ38" s="7"/>
      <c r="AK38" s="7"/>
      <c r="AL38" s="7"/>
      <c r="AM38" s="7"/>
      <c r="AN38" s="7"/>
    </row>
    <row r="39" spans="1:40" ht="12.75">
      <c r="A39" s="21" t="s">
        <v>401</v>
      </c>
      <c r="B39" s="7"/>
      <c r="C39" s="7"/>
      <c r="D39" s="7"/>
      <c r="E39" s="7"/>
      <c r="F39" s="7"/>
      <c r="G39" s="7"/>
      <c r="H39" s="7"/>
      <c r="I39" s="74">
        <v>1167</v>
      </c>
      <c r="J39" s="74">
        <v>1104</v>
      </c>
      <c r="K39" s="74">
        <v>1110</v>
      </c>
      <c r="L39" s="74">
        <v>1205</v>
      </c>
      <c r="M39" s="74">
        <v>1163</v>
      </c>
      <c r="N39" s="29">
        <v>1112</v>
      </c>
      <c r="O39" s="29">
        <v>1088</v>
      </c>
      <c r="P39" s="29">
        <v>1122</v>
      </c>
      <c r="Q39" s="29">
        <v>1113</v>
      </c>
      <c r="R39" s="29">
        <v>1118</v>
      </c>
      <c r="S39" s="29">
        <v>1117</v>
      </c>
      <c r="T39" s="29">
        <v>1063</v>
      </c>
      <c r="U39" s="11">
        <v>1054</v>
      </c>
      <c r="V39" s="11">
        <v>1062</v>
      </c>
      <c r="W39" s="7">
        <v>1080</v>
      </c>
      <c r="X39" s="7">
        <v>1075</v>
      </c>
      <c r="Y39" s="11">
        <v>1064</v>
      </c>
      <c r="Z39" s="7">
        <v>1082</v>
      </c>
      <c r="AA39" s="7"/>
      <c r="AB39" s="7"/>
      <c r="AC39" s="7"/>
      <c r="AD39" s="7"/>
      <c r="AE39" s="7"/>
      <c r="AF39" s="7"/>
      <c r="AG39" s="7"/>
      <c r="AH39" s="7"/>
      <c r="AI39" s="7"/>
      <c r="AJ39" s="7"/>
      <c r="AK39" s="7"/>
      <c r="AL39" s="7"/>
      <c r="AM39" s="7"/>
      <c r="AN39" s="7"/>
    </row>
    <row r="40" spans="1:40" ht="12.75">
      <c r="A40" s="21" t="s">
        <v>402</v>
      </c>
      <c r="B40" s="7"/>
      <c r="C40" s="7"/>
      <c r="D40" s="7"/>
      <c r="E40" s="7"/>
      <c r="F40" s="7"/>
      <c r="G40" s="7"/>
      <c r="H40" s="7"/>
      <c r="I40" s="74">
        <v>11946</v>
      </c>
      <c r="J40" s="74">
        <v>12040</v>
      </c>
      <c r="K40" s="74">
        <v>12297</v>
      </c>
      <c r="L40" s="74">
        <v>12202</v>
      </c>
      <c r="M40" s="74">
        <v>12082</v>
      </c>
      <c r="N40" s="29">
        <v>11907</v>
      </c>
      <c r="O40" s="29">
        <v>11775</v>
      </c>
      <c r="P40" s="29">
        <v>11631</v>
      </c>
      <c r="Q40" s="29">
        <v>11463</v>
      </c>
      <c r="R40" s="29">
        <v>11422</v>
      </c>
      <c r="S40" s="29">
        <v>11217</v>
      </c>
      <c r="T40" s="29">
        <v>10401</v>
      </c>
      <c r="U40" s="11">
        <v>10260</v>
      </c>
      <c r="V40" s="11">
        <v>10272</v>
      </c>
      <c r="W40" s="7">
        <v>10170</v>
      </c>
      <c r="X40" s="7">
        <v>10065</v>
      </c>
      <c r="Y40" s="11">
        <v>9872</v>
      </c>
      <c r="Z40" s="7">
        <v>9840</v>
      </c>
      <c r="AA40" s="7"/>
      <c r="AB40" s="7"/>
      <c r="AC40" s="7"/>
      <c r="AD40" s="7"/>
      <c r="AE40" s="7"/>
      <c r="AF40" s="7"/>
      <c r="AG40" s="7"/>
      <c r="AH40" s="7"/>
      <c r="AI40" s="7"/>
      <c r="AJ40" s="7"/>
      <c r="AK40" s="7"/>
      <c r="AL40" s="7"/>
      <c r="AM40" s="7"/>
      <c r="AN40" s="7"/>
    </row>
    <row r="41" spans="1:40" ht="12.75">
      <c r="A41" s="21" t="s">
        <v>403</v>
      </c>
      <c r="B41" s="7"/>
      <c r="C41" s="7"/>
      <c r="D41" s="7"/>
      <c r="E41" s="7"/>
      <c r="F41" s="7"/>
      <c r="G41" s="7"/>
      <c r="H41" s="7"/>
      <c r="I41" s="74">
        <v>1824</v>
      </c>
      <c r="J41" s="74">
        <v>1873</v>
      </c>
      <c r="K41" s="74">
        <v>1886</v>
      </c>
      <c r="L41" s="74">
        <v>1918</v>
      </c>
      <c r="M41" s="74">
        <v>1890</v>
      </c>
      <c r="N41" s="29">
        <v>1889</v>
      </c>
      <c r="O41" s="29">
        <v>1900</v>
      </c>
      <c r="P41" s="29">
        <v>1923</v>
      </c>
      <c r="Q41" s="29">
        <v>1921</v>
      </c>
      <c r="R41" s="29">
        <v>1914</v>
      </c>
      <c r="S41" s="29">
        <v>1911</v>
      </c>
      <c r="T41" s="29">
        <v>1927</v>
      </c>
      <c r="U41" s="11">
        <v>1941</v>
      </c>
      <c r="V41" s="11">
        <v>1950</v>
      </c>
      <c r="W41" s="7">
        <v>1947</v>
      </c>
      <c r="X41" s="7">
        <v>1936</v>
      </c>
      <c r="Y41" s="11">
        <v>1914</v>
      </c>
      <c r="Z41" s="7">
        <v>1923</v>
      </c>
      <c r="AA41" s="7"/>
      <c r="AB41" s="7"/>
      <c r="AC41" s="7"/>
      <c r="AD41" s="7"/>
      <c r="AE41" s="7"/>
      <c r="AF41" s="7"/>
      <c r="AG41" s="7"/>
      <c r="AH41" s="7"/>
      <c r="AI41" s="7"/>
      <c r="AJ41" s="7"/>
      <c r="AK41" s="7"/>
      <c r="AL41" s="7"/>
      <c r="AM41" s="7"/>
      <c r="AN41" s="7"/>
    </row>
    <row r="42" spans="1:40" ht="12.75">
      <c r="A42" s="21" t="s">
        <v>404</v>
      </c>
      <c r="B42" s="7"/>
      <c r="C42" s="7"/>
      <c r="D42" s="7"/>
      <c r="E42" s="7"/>
      <c r="F42" s="7"/>
      <c r="G42" s="7"/>
      <c r="H42" s="7"/>
      <c r="I42" s="74">
        <v>4439</v>
      </c>
      <c r="J42" s="74">
        <v>4407</v>
      </c>
      <c r="K42" s="74">
        <v>4325</v>
      </c>
      <c r="L42" s="74">
        <v>4385</v>
      </c>
      <c r="M42" s="74">
        <v>4458</v>
      </c>
      <c r="N42" s="29">
        <v>4550</v>
      </c>
      <c r="O42" s="29">
        <v>4743</v>
      </c>
      <c r="P42" s="29">
        <v>4986</v>
      </c>
      <c r="Q42" s="29">
        <v>5110</v>
      </c>
      <c r="R42" s="29">
        <v>5291</v>
      </c>
      <c r="S42" s="29">
        <v>5503</v>
      </c>
      <c r="T42" s="29">
        <v>5350</v>
      </c>
      <c r="U42" s="11">
        <v>5399</v>
      </c>
      <c r="V42" s="11">
        <v>5479</v>
      </c>
      <c r="W42" s="7">
        <v>5642</v>
      </c>
      <c r="X42" s="7">
        <v>5712</v>
      </c>
      <c r="Y42" s="11">
        <v>5664</v>
      </c>
      <c r="Z42" s="7">
        <v>5652</v>
      </c>
      <c r="AA42" s="7"/>
      <c r="AB42" s="7"/>
      <c r="AC42" s="7"/>
      <c r="AD42" s="7"/>
      <c r="AE42" s="7"/>
      <c r="AF42" s="7"/>
      <c r="AG42" s="7"/>
      <c r="AH42" s="7"/>
      <c r="AI42" s="7"/>
      <c r="AJ42" s="7"/>
      <c r="AK42" s="7"/>
      <c r="AL42" s="7"/>
      <c r="AM42" s="7"/>
      <c r="AN42" s="7"/>
    </row>
    <row r="43" spans="1:40" ht="25.5">
      <c r="A43" s="21" t="s">
        <v>405</v>
      </c>
      <c r="B43" s="7"/>
      <c r="C43" s="7"/>
      <c r="D43" s="7"/>
      <c r="E43" s="7"/>
      <c r="F43" s="7"/>
      <c r="G43" s="7"/>
      <c r="H43" s="7"/>
      <c r="I43" s="74">
        <v>8447</v>
      </c>
      <c r="J43" s="74">
        <v>8680</v>
      </c>
      <c r="K43" s="74">
        <v>8806</v>
      </c>
      <c r="L43" s="74">
        <v>9524</v>
      </c>
      <c r="M43" s="74">
        <v>9893</v>
      </c>
      <c r="N43" s="29">
        <v>10452</v>
      </c>
      <c r="O43" s="29">
        <v>10813</v>
      </c>
      <c r="P43" s="29">
        <v>11038</v>
      </c>
      <c r="Q43" s="29">
        <v>11304</v>
      </c>
      <c r="R43" s="29">
        <v>11706</v>
      </c>
      <c r="S43" s="29">
        <v>12002</v>
      </c>
      <c r="T43" s="29">
        <v>11952</v>
      </c>
      <c r="U43" s="11">
        <v>12073</v>
      </c>
      <c r="V43" s="11">
        <v>12143</v>
      </c>
      <c r="W43" s="7">
        <v>12292</v>
      </c>
      <c r="X43" s="7">
        <v>12408</v>
      </c>
      <c r="Y43" s="11">
        <v>12695</v>
      </c>
      <c r="Z43" s="7">
        <v>12890</v>
      </c>
      <c r="AA43" s="7"/>
      <c r="AB43" s="7"/>
      <c r="AC43" s="7"/>
      <c r="AD43" s="7"/>
      <c r="AE43" s="7"/>
      <c r="AF43" s="7"/>
      <c r="AG43" s="7"/>
      <c r="AH43" s="7"/>
      <c r="AI43" s="7"/>
      <c r="AJ43" s="7"/>
      <c r="AK43" s="7"/>
      <c r="AL43" s="7"/>
      <c r="AM43" s="7"/>
      <c r="AN43" s="7"/>
    </row>
    <row r="44" spans="1:40" ht="12.75">
      <c r="A44" s="21" t="s">
        <v>406</v>
      </c>
      <c r="B44" s="7"/>
      <c r="C44" s="7"/>
      <c r="D44" s="7"/>
      <c r="E44" s="7"/>
      <c r="F44" s="7"/>
      <c r="G44" s="7"/>
      <c r="H44" s="7"/>
      <c r="I44" s="74">
        <v>957</v>
      </c>
      <c r="J44" s="74">
        <v>944</v>
      </c>
      <c r="K44" s="74">
        <v>948</v>
      </c>
      <c r="L44" s="74">
        <v>982</v>
      </c>
      <c r="M44" s="74">
        <v>1076</v>
      </c>
      <c r="N44" s="29">
        <v>1150</v>
      </c>
      <c r="O44" s="29">
        <v>1149</v>
      </c>
      <c r="P44" s="29">
        <v>1017</v>
      </c>
      <c r="Q44" s="29">
        <v>1022</v>
      </c>
      <c r="R44" s="29">
        <v>1094</v>
      </c>
      <c r="S44" s="29">
        <v>1136</v>
      </c>
      <c r="T44" s="29">
        <v>1139</v>
      </c>
      <c r="U44" s="11">
        <v>1181</v>
      </c>
      <c r="V44" s="11">
        <v>1218</v>
      </c>
      <c r="W44" s="7">
        <v>1250</v>
      </c>
      <c r="X44" s="7">
        <v>1267</v>
      </c>
      <c r="Y44" s="11">
        <v>1272</v>
      </c>
      <c r="Z44" s="7">
        <v>1338</v>
      </c>
      <c r="AA44" s="7"/>
      <c r="AB44" s="7"/>
      <c r="AC44" s="7"/>
      <c r="AD44" s="7"/>
      <c r="AE44" s="7"/>
      <c r="AF44" s="7"/>
      <c r="AG44" s="7"/>
      <c r="AH44" s="7"/>
      <c r="AI44" s="7"/>
      <c r="AJ44" s="7"/>
      <c r="AK44" s="7"/>
      <c r="AL44" s="7"/>
      <c r="AM44" s="7"/>
      <c r="AN44" s="7"/>
    </row>
    <row r="45" spans="1:40" ht="12.75">
      <c r="A45" s="21" t="s">
        <v>407</v>
      </c>
      <c r="B45" s="7"/>
      <c r="C45" s="7"/>
      <c r="D45" s="7"/>
      <c r="E45" s="7"/>
      <c r="F45" s="7"/>
      <c r="G45" s="7"/>
      <c r="H45" s="7"/>
      <c r="I45" s="74">
        <v>4954</v>
      </c>
      <c r="J45" s="74">
        <v>4991</v>
      </c>
      <c r="K45" s="74">
        <v>5056</v>
      </c>
      <c r="L45" s="74">
        <v>5113</v>
      </c>
      <c r="M45" s="74">
        <v>5115</v>
      </c>
      <c r="N45" s="29">
        <v>5205</v>
      </c>
      <c r="O45" s="29">
        <v>5288</v>
      </c>
      <c r="P45" s="29">
        <v>5262</v>
      </c>
      <c r="Q45" s="29">
        <v>5280</v>
      </c>
      <c r="R45" s="29">
        <v>5316</v>
      </c>
      <c r="S45" s="29">
        <v>5325</v>
      </c>
      <c r="T45" s="29">
        <v>5297</v>
      </c>
      <c r="U45" s="11">
        <v>5336</v>
      </c>
      <c r="V45" s="11">
        <v>5353</v>
      </c>
      <c r="W45" s="7">
        <v>5430</v>
      </c>
      <c r="X45" s="7">
        <v>5420</v>
      </c>
      <c r="Y45" s="11">
        <v>5409</v>
      </c>
      <c r="Z45" s="7">
        <v>5501</v>
      </c>
      <c r="AA45" s="7"/>
      <c r="AB45" s="7"/>
      <c r="AC45" s="7"/>
      <c r="AD45" s="7"/>
      <c r="AE45" s="7"/>
      <c r="AF45" s="7"/>
      <c r="AG45" s="7"/>
      <c r="AH45" s="7"/>
      <c r="AI45" s="7"/>
      <c r="AJ45" s="7"/>
      <c r="AK45" s="7"/>
      <c r="AL45" s="7"/>
      <c r="AM45" s="7"/>
      <c r="AN45" s="7"/>
    </row>
    <row r="46" spans="1:40" ht="12.75">
      <c r="A46" s="21" t="s">
        <v>408</v>
      </c>
      <c r="B46" s="7"/>
      <c r="C46" s="7"/>
      <c r="D46" s="7"/>
      <c r="E46" s="7"/>
      <c r="F46" s="7"/>
      <c r="G46" s="7"/>
      <c r="H46" s="7"/>
      <c r="I46" s="74">
        <v>645</v>
      </c>
      <c r="J46" s="74">
        <v>651</v>
      </c>
      <c r="K46" s="74">
        <v>657</v>
      </c>
      <c r="L46" s="74">
        <v>686</v>
      </c>
      <c r="M46" s="74">
        <v>715</v>
      </c>
      <c r="N46" s="29">
        <v>772</v>
      </c>
      <c r="O46" s="29">
        <v>832</v>
      </c>
      <c r="P46" s="29">
        <v>865</v>
      </c>
      <c r="Q46" s="29">
        <v>956</v>
      </c>
      <c r="R46" s="29">
        <v>1048</v>
      </c>
      <c r="S46" s="29">
        <v>1132</v>
      </c>
      <c r="T46" s="29">
        <v>1090</v>
      </c>
      <c r="U46" s="11">
        <v>1121</v>
      </c>
      <c r="V46" s="11">
        <v>1182</v>
      </c>
      <c r="W46" s="7">
        <v>1223</v>
      </c>
      <c r="X46" s="7">
        <v>1309</v>
      </c>
      <c r="Y46" s="11">
        <v>1312</v>
      </c>
      <c r="Z46" s="7">
        <v>1278</v>
      </c>
      <c r="AA46" s="7"/>
      <c r="AB46" s="7"/>
      <c r="AC46" s="7"/>
      <c r="AD46" s="7"/>
      <c r="AE46" s="7"/>
      <c r="AF46" s="7"/>
      <c r="AG46" s="7"/>
      <c r="AH46" s="7"/>
      <c r="AI46" s="7"/>
      <c r="AJ46" s="7"/>
      <c r="AK46" s="7"/>
      <c r="AL46" s="7"/>
      <c r="AM46" s="7"/>
      <c r="AN46" s="7"/>
    </row>
    <row r="47" spans="1:40" ht="13.5" customHeight="1">
      <c r="A47" s="75" t="s">
        <v>409</v>
      </c>
      <c r="B47" s="7"/>
      <c r="C47" s="7"/>
      <c r="D47" s="7"/>
      <c r="E47" s="7"/>
      <c r="F47" s="7"/>
      <c r="G47" s="7"/>
      <c r="H47" s="7"/>
      <c r="I47" s="74">
        <v>4587</v>
      </c>
      <c r="J47" s="74">
        <v>4455</v>
      </c>
      <c r="K47" s="74">
        <v>4490</v>
      </c>
      <c r="L47" s="74">
        <v>4657</v>
      </c>
      <c r="M47" s="74">
        <v>4913</v>
      </c>
      <c r="N47" s="29">
        <v>4857</v>
      </c>
      <c r="O47" s="29">
        <v>4819</v>
      </c>
      <c r="P47" s="29">
        <v>4980</v>
      </c>
      <c r="Q47" s="29">
        <v>5058</v>
      </c>
      <c r="R47" s="29">
        <v>5097</v>
      </c>
      <c r="S47" s="29">
        <v>5235</v>
      </c>
      <c r="T47" s="29">
        <v>5323</v>
      </c>
      <c r="U47" s="11">
        <v>5374</v>
      </c>
      <c r="V47" s="11">
        <v>5504</v>
      </c>
      <c r="W47" s="7">
        <v>5709</v>
      </c>
      <c r="X47" s="7">
        <v>5815</v>
      </c>
      <c r="Y47" s="11">
        <v>5889</v>
      </c>
      <c r="Z47" s="7">
        <v>6002</v>
      </c>
      <c r="AA47" s="7"/>
      <c r="AB47" s="7"/>
      <c r="AC47" s="7"/>
      <c r="AD47" s="7"/>
      <c r="AE47" s="7"/>
      <c r="AF47" s="7"/>
      <c r="AG47" s="7"/>
      <c r="AH47" s="7"/>
      <c r="AI47" s="7"/>
      <c r="AJ47" s="7"/>
      <c r="AK47" s="7"/>
      <c r="AL47" s="7"/>
      <c r="AM47" s="7"/>
      <c r="AN47" s="7"/>
    </row>
    <row r="48" spans="1:40" ht="24.75" customHeight="1">
      <c r="A48" s="75" t="s">
        <v>410</v>
      </c>
      <c r="B48" s="7"/>
      <c r="C48" s="7"/>
      <c r="D48" s="7"/>
      <c r="E48" s="7"/>
      <c r="F48" s="7"/>
      <c r="G48" s="7"/>
      <c r="H48" s="7"/>
      <c r="I48" s="74">
        <v>2938</v>
      </c>
      <c r="J48" s="74">
        <v>3039</v>
      </c>
      <c r="K48" s="74">
        <v>3098</v>
      </c>
      <c r="L48" s="74">
        <v>3086</v>
      </c>
      <c r="M48" s="74">
        <v>3140</v>
      </c>
      <c r="N48" s="29">
        <v>3269</v>
      </c>
      <c r="O48" s="29">
        <v>3445</v>
      </c>
      <c r="P48" s="29">
        <v>3367</v>
      </c>
      <c r="Q48" s="29">
        <v>3471</v>
      </c>
      <c r="R48" s="29">
        <v>3634</v>
      </c>
      <c r="S48" s="29">
        <v>3792</v>
      </c>
      <c r="T48" s="29">
        <v>3872</v>
      </c>
      <c r="U48" s="11">
        <v>3901</v>
      </c>
      <c r="V48" s="11">
        <v>3801</v>
      </c>
      <c r="W48" s="7">
        <v>3734</v>
      </c>
      <c r="X48" s="7">
        <v>3711</v>
      </c>
      <c r="Y48" s="11">
        <v>3732</v>
      </c>
      <c r="Z48" s="7">
        <v>3730</v>
      </c>
      <c r="AA48" s="7"/>
      <c r="AB48" s="7"/>
      <c r="AC48" s="7"/>
      <c r="AD48" s="7"/>
      <c r="AE48" s="7"/>
      <c r="AF48" s="7"/>
      <c r="AG48" s="7"/>
      <c r="AH48" s="7"/>
      <c r="AI48" s="7"/>
      <c r="AJ48" s="7"/>
      <c r="AK48" s="7"/>
      <c r="AL48" s="7"/>
      <c r="AM48" s="7"/>
      <c r="AN48" s="7"/>
    </row>
    <row r="49" spans="1:40" ht="12.75">
      <c r="A49" s="21" t="s">
        <v>411</v>
      </c>
      <c r="B49" s="7"/>
      <c r="C49" s="7"/>
      <c r="D49" s="7"/>
      <c r="E49" s="7"/>
      <c r="F49" s="7"/>
      <c r="G49" s="7"/>
      <c r="H49" s="7"/>
      <c r="I49" s="74">
        <v>6033</v>
      </c>
      <c r="J49" s="74">
        <v>6032</v>
      </c>
      <c r="K49" s="74">
        <v>5979</v>
      </c>
      <c r="L49" s="74">
        <v>5954</v>
      </c>
      <c r="M49" s="74">
        <v>6037</v>
      </c>
      <c r="N49" s="29">
        <v>6093</v>
      </c>
      <c r="O49" s="29">
        <v>6122</v>
      </c>
      <c r="P49" s="29">
        <v>6048</v>
      </c>
      <c r="Q49" s="29">
        <v>6029</v>
      </c>
      <c r="R49" s="29">
        <v>6047</v>
      </c>
      <c r="S49" s="29">
        <v>6005</v>
      </c>
      <c r="T49" s="29">
        <v>5973</v>
      </c>
      <c r="U49" s="11">
        <v>5897</v>
      </c>
      <c r="V49" s="11">
        <v>5785</v>
      </c>
      <c r="W49" s="7">
        <v>5697</v>
      </c>
      <c r="X49" s="7">
        <v>5570</v>
      </c>
      <c r="Y49" s="11">
        <v>5520</v>
      </c>
      <c r="Z49" s="7">
        <v>5541</v>
      </c>
      <c r="AA49" s="7"/>
      <c r="AB49" s="7"/>
      <c r="AC49" s="7"/>
      <c r="AD49" s="7"/>
      <c r="AE49" s="7"/>
      <c r="AF49" s="7"/>
      <c r="AG49" s="7"/>
      <c r="AH49" s="7"/>
      <c r="AI49" s="7"/>
      <c r="AJ49" s="7"/>
      <c r="AK49" s="7"/>
      <c r="AL49" s="7"/>
      <c r="AM49" s="7"/>
      <c r="AN49" s="7"/>
    </row>
    <row r="50" spans="1:40" ht="12.75">
      <c r="A50" s="21" t="s">
        <v>412</v>
      </c>
      <c r="B50" s="7"/>
      <c r="C50" s="7"/>
      <c r="D50" s="7"/>
      <c r="E50" s="7"/>
      <c r="F50" s="7"/>
      <c r="G50" s="7"/>
      <c r="H50" s="7"/>
      <c r="I50" s="74">
        <v>4378</v>
      </c>
      <c r="J50" s="74">
        <v>4409</v>
      </c>
      <c r="K50" s="74">
        <v>4408</v>
      </c>
      <c r="L50" s="74">
        <v>4373</v>
      </c>
      <c r="M50" s="74">
        <v>4397</v>
      </c>
      <c r="N50" s="29">
        <v>4469</v>
      </c>
      <c r="O50" s="29">
        <v>4486</v>
      </c>
      <c r="P50" s="29">
        <v>4433</v>
      </c>
      <c r="Q50" s="29">
        <v>4484</v>
      </c>
      <c r="R50" s="29">
        <v>4554</v>
      </c>
      <c r="S50" s="29">
        <v>4565</v>
      </c>
      <c r="T50" s="29">
        <v>4632</v>
      </c>
      <c r="U50" s="11">
        <v>4617</v>
      </c>
      <c r="V50" s="11">
        <v>4603</v>
      </c>
      <c r="W50" s="7">
        <v>4573</v>
      </c>
      <c r="X50" s="7">
        <v>4523</v>
      </c>
      <c r="Y50" s="11">
        <v>4496</v>
      </c>
      <c r="Z50" s="7">
        <v>4529</v>
      </c>
      <c r="AA50" s="7"/>
      <c r="AB50" s="7"/>
      <c r="AC50" s="7"/>
      <c r="AD50" s="7"/>
      <c r="AE50" s="7"/>
      <c r="AF50" s="7"/>
      <c r="AG50" s="7"/>
      <c r="AH50" s="7"/>
      <c r="AI50" s="7"/>
      <c r="AJ50" s="7"/>
      <c r="AK50" s="7"/>
      <c r="AL50" s="7"/>
      <c r="AM50" s="7"/>
      <c r="AN50" s="7"/>
    </row>
    <row r="51" spans="1:40" ht="12.75" customHeight="1">
      <c r="A51" s="75" t="s">
        <v>413</v>
      </c>
      <c r="B51" s="7"/>
      <c r="C51" s="7"/>
      <c r="D51" s="7"/>
      <c r="E51" s="7"/>
      <c r="F51" s="7"/>
      <c r="G51" s="7"/>
      <c r="H51" s="7"/>
      <c r="I51" s="74">
        <v>2116</v>
      </c>
      <c r="J51" s="74">
        <v>2247</v>
      </c>
      <c r="K51" s="74">
        <v>2313</v>
      </c>
      <c r="L51" s="74">
        <v>2242</v>
      </c>
      <c r="M51" s="74">
        <v>2329</v>
      </c>
      <c r="N51" s="29">
        <v>2294</v>
      </c>
      <c r="O51" s="29">
        <v>2324</v>
      </c>
      <c r="P51" s="29">
        <v>2359</v>
      </c>
      <c r="Q51" s="29">
        <v>2412</v>
      </c>
      <c r="R51" s="29">
        <v>2458</v>
      </c>
      <c r="S51" s="29">
        <v>2496</v>
      </c>
      <c r="T51" s="29">
        <v>2521</v>
      </c>
      <c r="U51" s="11">
        <v>2524</v>
      </c>
      <c r="V51" s="11">
        <v>2526</v>
      </c>
      <c r="W51" s="7">
        <v>2547</v>
      </c>
      <c r="X51" s="7">
        <v>2520</v>
      </c>
      <c r="Y51" s="11">
        <v>2513</v>
      </c>
      <c r="Z51" s="7">
        <v>2560</v>
      </c>
      <c r="AA51" s="7"/>
      <c r="AB51" s="7"/>
      <c r="AC51" s="7"/>
      <c r="AD51" s="7"/>
      <c r="AE51" s="7"/>
      <c r="AF51" s="7"/>
      <c r="AG51" s="7"/>
      <c r="AH51" s="7"/>
      <c r="AI51" s="7"/>
      <c r="AJ51" s="7"/>
      <c r="AK51" s="7"/>
      <c r="AL51" s="7"/>
      <c r="AM51" s="7"/>
      <c r="AN51" s="7"/>
    </row>
    <row r="52" spans="1:40" ht="29.25" customHeight="1">
      <c r="A52" s="5" t="s">
        <v>414</v>
      </c>
      <c r="B52" s="7"/>
      <c r="C52" s="74">
        <v>47.8</v>
      </c>
      <c r="D52" s="74">
        <v>47.5</v>
      </c>
      <c r="E52" s="74">
        <v>47.4</v>
      </c>
      <c r="F52" s="74">
        <v>47.3</v>
      </c>
      <c r="G52" s="74">
        <v>47.5</v>
      </c>
      <c r="H52" s="74">
        <v>47.6</v>
      </c>
      <c r="I52" s="74">
        <v>47.6</v>
      </c>
      <c r="J52" s="58">
        <v>48.25585742376213</v>
      </c>
      <c r="K52" s="58">
        <v>48.403413191148594</v>
      </c>
      <c r="L52" s="58">
        <v>48.55241248703282</v>
      </c>
      <c r="M52" s="58">
        <v>48.97285626647236</v>
      </c>
      <c r="N52" s="58">
        <v>49.12019840627807</v>
      </c>
      <c r="O52" s="58">
        <v>49.26731419495632</v>
      </c>
      <c r="P52" s="58">
        <v>49.39302198224069</v>
      </c>
      <c r="Q52" s="58">
        <v>49.678414019262185</v>
      </c>
      <c r="R52" s="58">
        <v>49.558325480978525</v>
      </c>
      <c r="S52" s="58">
        <v>49.153599363932344</v>
      </c>
      <c r="T52" s="58">
        <v>49.472793288792516</v>
      </c>
      <c r="U52" s="18">
        <v>49.142849033161056</v>
      </c>
      <c r="V52" s="18">
        <v>49.147447084237086</v>
      </c>
      <c r="W52" s="18">
        <v>49.02470387499773</v>
      </c>
      <c r="X52" s="18">
        <v>48.903935709752545</v>
      </c>
      <c r="Y52" s="18">
        <v>48.83155736121052</v>
      </c>
      <c r="Z52" s="18">
        <v>48.65232345724711</v>
      </c>
      <c r="AA52" s="7"/>
      <c r="AB52" s="7"/>
      <c r="AC52" s="7"/>
      <c r="AD52" s="7"/>
      <c r="AE52" s="7"/>
      <c r="AF52" s="7"/>
      <c r="AG52" s="7"/>
      <c r="AH52" s="7"/>
      <c r="AI52" s="7"/>
      <c r="AJ52" s="7"/>
      <c r="AK52" s="7"/>
      <c r="AL52" s="7"/>
      <c r="AM52" s="7"/>
      <c r="AN52" s="7"/>
    </row>
    <row r="53" spans="1:40" ht="12.75">
      <c r="A53" s="31" t="s">
        <v>415</v>
      </c>
      <c r="B53" s="7"/>
      <c r="C53" s="74">
        <v>38.2</v>
      </c>
      <c r="D53" s="74">
        <v>38.3</v>
      </c>
      <c r="E53" s="74">
        <v>38.1</v>
      </c>
      <c r="F53" s="74">
        <v>38.2</v>
      </c>
      <c r="G53" s="74">
        <v>38.3</v>
      </c>
      <c r="H53" s="74">
        <v>38.6</v>
      </c>
      <c r="I53" s="74">
        <v>38.7</v>
      </c>
      <c r="J53" s="58">
        <v>39.14676856717051</v>
      </c>
      <c r="K53" s="58">
        <v>39.178830513502696</v>
      </c>
      <c r="L53" s="58">
        <v>39.101837111012216</v>
      </c>
      <c r="M53" s="58">
        <v>39.17833852230436</v>
      </c>
      <c r="N53" s="58">
        <v>39.38421176762606</v>
      </c>
      <c r="O53" s="58">
        <v>39.50049007379838</v>
      </c>
      <c r="P53" s="58">
        <v>39.65587937147643</v>
      </c>
      <c r="Q53" s="58">
        <v>39.790496324000756</v>
      </c>
      <c r="R53" s="58">
        <v>39.89136403290273</v>
      </c>
      <c r="S53" s="58">
        <v>39.78567124475169</v>
      </c>
      <c r="T53" s="58">
        <v>39.99436289814873</v>
      </c>
      <c r="U53" s="58">
        <v>40.03437519797916</v>
      </c>
      <c r="V53" s="58">
        <v>40.14291455352875</v>
      </c>
      <c r="W53" s="58">
        <v>40.29395045028586</v>
      </c>
      <c r="X53" s="7">
        <v>40.3</v>
      </c>
      <c r="Y53" s="18">
        <v>40.393682181</v>
      </c>
      <c r="Z53" s="18">
        <v>40.585443827</v>
      </c>
      <c r="AA53" s="7"/>
      <c r="AB53" s="7"/>
      <c r="AC53" s="7"/>
      <c r="AD53" s="7"/>
      <c r="AE53" s="7"/>
      <c r="AF53" s="7"/>
      <c r="AG53" s="7"/>
      <c r="AH53" s="7"/>
      <c r="AI53" s="7"/>
      <c r="AJ53" s="7"/>
      <c r="AK53" s="7"/>
      <c r="AL53" s="7"/>
      <c r="AM53" s="7"/>
      <c r="AN53" s="7"/>
    </row>
    <row r="54" spans="1:40" ht="12.75">
      <c r="A54" s="21" t="s">
        <v>319</v>
      </c>
      <c r="B54" s="7"/>
      <c r="C54" s="74">
        <v>38.2</v>
      </c>
      <c r="D54" s="74">
        <v>38.3</v>
      </c>
      <c r="E54" s="74">
        <v>38.1</v>
      </c>
      <c r="F54" s="74">
        <v>38.2</v>
      </c>
      <c r="G54" s="74">
        <v>38.3</v>
      </c>
      <c r="H54" s="74">
        <v>38.5</v>
      </c>
      <c r="I54" s="74">
        <v>38.7</v>
      </c>
      <c r="J54" s="58">
        <v>38.7991065122396</v>
      </c>
      <c r="K54" s="58">
        <v>38.869335119293574</v>
      </c>
      <c r="L54" s="58">
        <v>38.75170765240683</v>
      </c>
      <c r="M54" s="58">
        <v>38.79551705095109</v>
      </c>
      <c r="N54" s="58">
        <v>38.988445040356424</v>
      </c>
      <c r="O54" s="58">
        <v>39.05166307873016</v>
      </c>
      <c r="P54" s="58">
        <v>39.21532044044829</v>
      </c>
      <c r="Q54" s="58">
        <v>39.39310917170359</v>
      </c>
      <c r="R54" s="58">
        <v>39.49936641599984</v>
      </c>
      <c r="S54" s="58">
        <v>39.29093357132918</v>
      </c>
      <c r="T54" s="58">
        <v>39.519263578761795</v>
      </c>
      <c r="U54" s="58">
        <v>39.55902481274292</v>
      </c>
      <c r="V54" s="58">
        <v>39.656289006714026</v>
      </c>
      <c r="W54" s="58">
        <v>39.81898228870426</v>
      </c>
      <c r="X54" s="7">
        <v>39.8</v>
      </c>
      <c r="Y54" s="18">
        <v>39.858037962</v>
      </c>
      <c r="Z54" s="18">
        <v>40.049630773</v>
      </c>
      <c r="AA54" s="7"/>
      <c r="AB54" s="7"/>
      <c r="AC54" s="7"/>
      <c r="AD54" s="7"/>
      <c r="AE54" s="7"/>
      <c r="AF54" s="7"/>
      <c r="AG54" s="7"/>
      <c r="AH54" s="7"/>
      <c r="AI54" s="7"/>
      <c r="AJ54" s="7"/>
      <c r="AK54" s="7"/>
      <c r="AL54" s="7"/>
      <c r="AM54" s="7"/>
      <c r="AN54" s="7"/>
    </row>
    <row r="55" spans="1:40" ht="12.75">
      <c r="A55" s="21" t="s">
        <v>321</v>
      </c>
      <c r="B55" s="7"/>
      <c r="C55" s="74">
        <v>38.2</v>
      </c>
      <c r="D55" s="74">
        <v>38.3</v>
      </c>
      <c r="E55" s="74">
        <v>38.1</v>
      </c>
      <c r="F55" s="74">
        <v>38.2</v>
      </c>
      <c r="G55" s="74">
        <v>38.2</v>
      </c>
      <c r="H55" s="74">
        <v>38.6</v>
      </c>
      <c r="I55" s="74">
        <v>38.7</v>
      </c>
      <c r="J55" s="58">
        <v>39.51956216983845</v>
      </c>
      <c r="K55" s="58">
        <v>39.50874332174506</v>
      </c>
      <c r="L55" s="58">
        <v>39.4728447507915</v>
      </c>
      <c r="M55" s="58">
        <v>39.577218386215826</v>
      </c>
      <c r="N55" s="58">
        <v>39.79415580723231</v>
      </c>
      <c r="O55" s="58">
        <v>39.96266665666151</v>
      </c>
      <c r="P55" s="58">
        <v>40.107266131042984</v>
      </c>
      <c r="Q55" s="58">
        <v>40.19302833204964</v>
      </c>
      <c r="R55" s="58">
        <v>40.29034878495502</v>
      </c>
      <c r="S55" s="58">
        <v>40.297447193576986</v>
      </c>
      <c r="T55" s="58">
        <v>40.479588007191396</v>
      </c>
      <c r="U55" s="58">
        <v>40.5263077330418</v>
      </c>
      <c r="V55" s="58">
        <v>40.646422931625615</v>
      </c>
      <c r="W55" s="58">
        <v>40.787816619221324</v>
      </c>
      <c r="X55" s="7">
        <v>40.8</v>
      </c>
      <c r="Y55" s="18">
        <v>40.954960216</v>
      </c>
      <c r="Z55" s="18">
        <v>41.150941082</v>
      </c>
      <c r="AA55" s="7"/>
      <c r="AB55" s="7"/>
      <c r="AC55" s="7"/>
      <c r="AD55" s="7"/>
      <c r="AE55" s="7"/>
      <c r="AF55" s="7"/>
      <c r="AG55" s="7"/>
      <c r="AH55" s="7"/>
      <c r="AI55" s="7"/>
      <c r="AJ55" s="7"/>
      <c r="AK55" s="7"/>
      <c r="AL55" s="7"/>
      <c r="AM55" s="7"/>
      <c r="AN55" s="7"/>
    </row>
    <row r="56" spans="1:40" ht="13.5" customHeight="1">
      <c r="A56" s="5" t="s">
        <v>416</v>
      </c>
      <c r="B56" s="7"/>
      <c r="C56" s="74">
        <v>32.7</v>
      </c>
      <c r="D56" s="74">
        <v>32.5</v>
      </c>
      <c r="E56" s="74">
        <v>33.3</v>
      </c>
      <c r="F56" s="74">
        <v>33.1</v>
      </c>
      <c r="G56" s="74">
        <v>33.6</v>
      </c>
      <c r="H56" s="58">
        <v>34</v>
      </c>
      <c r="I56" s="74">
        <v>34.2</v>
      </c>
      <c r="J56" s="58">
        <v>34.857761277408066</v>
      </c>
      <c r="K56" s="58">
        <v>34.680904443380754</v>
      </c>
      <c r="L56" s="58">
        <v>34.602753522777874</v>
      </c>
      <c r="M56" s="58">
        <v>34.77902035704952</v>
      </c>
      <c r="N56" s="58">
        <v>34.58923933075848</v>
      </c>
      <c r="O56" s="58">
        <v>34.596698033522415</v>
      </c>
      <c r="P56" s="58">
        <v>34.69399999598401</v>
      </c>
      <c r="Q56" s="58">
        <v>34.498407945908234</v>
      </c>
      <c r="R56" s="58">
        <v>34.44334547044101</v>
      </c>
      <c r="S56" s="58">
        <v>34.965295534261</v>
      </c>
      <c r="T56" s="58">
        <v>35.24426839623457</v>
      </c>
      <c r="U56" s="58">
        <v>35.32132335217142</v>
      </c>
      <c r="V56" s="58">
        <v>35.508148783662264</v>
      </c>
      <c r="W56" s="58">
        <v>35.05311540311</v>
      </c>
      <c r="X56" s="7">
        <v>35.6</v>
      </c>
      <c r="Y56" s="18">
        <v>35.789716352</v>
      </c>
      <c r="Z56" s="18">
        <v>35.671892044</v>
      </c>
      <c r="AA56" s="7"/>
      <c r="AB56" s="7"/>
      <c r="AC56" s="7"/>
      <c r="AD56" s="7"/>
      <c r="AE56" s="7"/>
      <c r="AF56" s="7"/>
      <c r="AG56" s="7"/>
      <c r="AH56" s="7"/>
      <c r="AI56" s="7"/>
      <c r="AJ56" s="7"/>
      <c r="AK56" s="7"/>
      <c r="AL56" s="7"/>
      <c r="AM56" s="7"/>
      <c r="AN56" s="7"/>
    </row>
    <row r="57" spans="1:40" ht="12.75">
      <c r="A57" s="49" t="s">
        <v>319</v>
      </c>
      <c r="B57" s="7"/>
      <c r="C57" s="74">
        <v>32.2</v>
      </c>
      <c r="D57" s="74">
        <v>32.4</v>
      </c>
      <c r="E57" s="74">
        <v>33.5</v>
      </c>
      <c r="F57" s="74">
        <v>33.2</v>
      </c>
      <c r="G57" s="74">
        <v>34.1</v>
      </c>
      <c r="H57" s="74">
        <v>34.2</v>
      </c>
      <c r="I57" s="74">
        <v>34.3</v>
      </c>
      <c r="J57" s="58">
        <v>34.82507214309731</v>
      </c>
      <c r="K57" s="58">
        <v>34.73291097483271</v>
      </c>
      <c r="L57" s="58">
        <v>34.618310115606754</v>
      </c>
      <c r="M57" s="58">
        <v>34.91014606130919</v>
      </c>
      <c r="N57" s="58">
        <v>34.50069907364713</v>
      </c>
      <c r="O57" s="58">
        <v>34.61847913897862</v>
      </c>
      <c r="P57" s="58">
        <v>34.786214681003095</v>
      </c>
      <c r="Q57" s="58">
        <v>34.41191289143259</v>
      </c>
      <c r="R57" s="58">
        <v>34.393314078046906</v>
      </c>
      <c r="S57" s="58">
        <v>35.03186292037265</v>
      </c>
      <c r="T57" s="58">
        <v>35.27284141697544</v>
      </c>
      <c r="U57" s="58">
        <v>35.28248281232773</v>
      </c>
      <c r="V57" s="58">
        <v>35.46914511595878</v>
      </c>
      <c r="W57" s="58">
        <v>35.220401375259314</v>
      </c>
      <c r="X57" s="7">
        <v>35.6</v>
      </c>
      <c r="Y57" s="18">
        <v>35.973714817</v>
      </c>
      <c r="Z57" s="18">
        <v>35.853146255</v>
      </c>
      <c r="AA57" s="7"/>
      <c r="AB57" s="7"/>
      <c r="AC57" s="7"/>
      <c r="AD57" s="7"/>
      <c r="AE57" s="7"/>
      <c r="AF57" s="7"/>
      <c r="AG57" s="7"/>
      <c r="AH57" s="7"/>
      <c r="AI57" s="7"/>
      <c r="AJ57" s="7"/>
      <c r="AK57" s="7"/>
      <c r="AL57" s="7"/>
      <c r="AM57" s="7"/>
      <c r="AN57" s="7"/>
    </row>
    <row r="58" spans="1:40" ht="12.75">
      <c r="A58" s="49" t="s">
        <v>321</v>
      </c>
      <c r="B58" s="7"/>
      <c r="C58" s="74">
        <v>33.2</v>
      </c>
      <c r="D58" s="74">
        <v>32.7</v>
      </c>
      <c r="E58" s="58">
        <v>33</v>
      </c>
      <c r="F58" s="58">
        <v>33</v>
      </c>
      <c r="G58" s="58">
        <v>33</v>
      </c>
      <c r="H58" s="74">
        <v>33.7</v>
      </c>
      <c r="I58" s="74">
        <v>34.1</v>
      </c>
      <c r="J58" s="58">
        <v>34.89366118769493</v>
      </c>
      <c r="K58" s="58">
        <v>34.622992463715406</v>
      </c>
      <c r="L58" s="58">
        <v>34.58470813616325</v>
      </c>
      <c r="M58" s="58">
        <v>34.63181326917743</v>
      </c>
      <c r="N58" s="58">
        <v>34.687324232846706</v>
      </c>
      <c r="O58" s="58">
        <v>34.57270191717494</v>
      </c>
      <c r="P58" s="58">
        <v>34.59404655204246</v>
      </c>
      <c r="Q58" s="58">
        <v>34.5963212323174</v>
      </c>
      <c r="R58" s="58">
        <v>34.50111316927779</v>
      </c>
      <c r="S58" s="58">
        <v>34.89009603887763</v>
      </c>
      <c r="T58" s="58">
        <v>35.20992157945361</v>
      </c>
      <c r="U58" s="58">
        <v>35.36828062108575</v>
      </c>
      <c r="V58" s="58">
        <v>35.55492085076037</v>
      </c>
      <c r="W58" s="58">
        <v>34.85298382188931</v>
      </c>
      <c r="X58" s="7">
        <v>35.5</v>
      </c>
      <c r="Y58" s="18">
        <v>35.56848271</v>
      </c>
      <c r="Z58" s="18">
        <v>35.460391036</v>
      </c>
      <c r="AA58" s="7"/>
      <c r="AB58" s="7"/>
      <c r="AC58" s="7"/>
      <c r="AD58" s="7"/>
      <c r="AE58" s="7"/>
      <c r="AF58" s="7"/>
      <c r="AG58" s="7"/>
      <c r="AH58" s="7"/>
      <c r="AI58" s="7"/>
      <c r="AJ58" s="7"/>
      <c r="AK58" s="7"/>
      <c r="AL58" s="7"/>
      <c r="AM58" s="7"/>
      <c r="AN58" s="7"/>
    </row>
    <row r="59" spans="1:40" ht="12.75">
      <c r="A59" s="31" t="s">
        <v>417</v>
      </c>
      <c r="B59" s="7"/>
      <c r="C59" s="58">
        <v>4.4</v>
      </c>
      <c r="D59" s="58">
        <v>4.3</v>
      </c>
      <c r="E59" s="58">
        <v>5.1</v>
      </c>
      <c r="F59" s="58">
        <v>6.2</v>
      </c>
      <c r="G59" s="58">
        <v>7</v>
      </c>
      <c r="H59" s="58">
        <v>8.8</v>
      </c>
      <c r="I59" s="58">
        <v>9.1</v>
      </c>
      <c r="J59" s="58">
        <v>9.748990930387487</v>
      </c>
      <c r="K59" s="58">
        <v>9.55601856552694</v>
      </c>
      <c r="L59" s="58">
        <v>8.586702782040646</v>
      </c>
      <c r="M59" s="58">
        <v>8.624615306544694</v>
      </c>
      <c r="N59" s="58">
        <v>8.490929992771456</v>
      </c>
      <c r="O59" s="58">
        <v>8.604934607096972</v>
      </c>
      <c r="P59" s="58">
        <v>8.639014390082785</v>
      </c>
      <c r="Q59" s="58">
        <v>9.000328840667024</v>
      </c>
      <c r="R59" s="58">
        <v>8.751531568033334</v>
      </c>
      <c r="S59" s="58">
        <v>7.975306691920296</v>
      </c>
      <c r="T59" s="58">
        <v>7.173092927062931</v>
      </c>
      <c r="U59" s="58">
        <v>7.518543974546215</v>
      </c>
      <c r="V59" s="58">
        <v>7.954395299903867</v>
      </c>
      <c r="W59" s="58">
        <v>7.546868354076961</v>
      </c>
      <c r="X59" s="7">
        <v>7.6</v>
      </c>
      <c r="Y59" s="18">
        <v>7.344510311</v>
      </c>
      <c r="Z59" s="7">
        <v>7.3</v>
      </c>
      <c r="AA59" s="7"/>
      <c r="AB59" s="7"/>
      <c r="AC59" s="7"/>
      <c r="AD59" s="7"/>
      <c r="AE59" s="7"/>
      <c r="AF59" s="7"/>
      <c r="AG59" s="7"/>
      <c r="AH59" s="7"/>
      <c r="AI59" s="7"/>
      <c r="AJ59" s="7"/>
      <c r="AK59" s="7"/>
      <c r="AL59" s="7"/>
      <c r="AM59" s="7"/>
      <c r="AN59" s="7"/>
    </row>
    <row r="60" spans="1:40" ht="12.75">
      <c r="A60" s="49" t="s">
        <v>319</v>
      </c>
      <c r="B60" s="7"/>
      <c r="C60" s="58">
        <v>3.9</v>
      </c>
      <c r="D60" s="58">
        <v>3.6</v>
      </c>
      <c r="E60" s="58">
        <v>4.7</v>
      </c>
      <c r="F60" s="58">
        <v>5.7</v>
      </c>
      <c r="G60" s="58">
        <v>6.6</v>
      </c>
      <c r="H60" s="58">
        <v>8.5</v>
      </c>
      <c r="I60" s="58">
        <v>8.9</v>
      </c>
      <c r="J60" s="58">
        <v>9.454594117509625</v>
      </c>
      <c r="K60" s="58">
        <v>9.123469761928638</v>
      </c>
      <c r="L60" s="58">
        <v>8.176564531829914</v>
      </c>
      <c r="M60" s="58">
        <v>8.369714938688265</v>
      </c>
      <c r="N60" s="58">
        <v>8.222133945496118</v>
      </c>
      <c r="O60" s="58">
        <v>8.289631289728911</v>
      </c>
      <c r="P60" s="58">
        <v>8.315388574588093</v>
      </c>
      <c r="Q60" s="58">
        <v>8.789654276365951</v>
      </c>
      <c r="R60" s="58">
        <v>8.4900765940689</v>
      </c>
      <c r="S60" s="58">
        <v>7.626354722035654</v>
      </c>
      <c r="T60" s="58">
        <v>6.963010739604154</v>
      </c>
      <c r="U60" s="58">
        <v>7.4168497146886025</v>
      </c>
      <c r="V60" s="58">
        <v>7.873888643925364</v>
      </c>
      <c r="W60" s="58">
        <v>7.424534568179127</v>
      </c>
      <c r="X60" s="7">
        <v>7.5</v>
      </c>
      <c r="Y60" s="18">
        <v>7.234108752</v>
      </c>
      <c r="Z60" s="7">
        <v>7.1</v>
      </c>
      <c r="AA60" s="7"/>
      <c r="AB60" s="7"/>
      <c r="AC60" s="7"/>
      <c r="AD60" s="7"/>
      <c r="AE60" s="7"/>
      <c r="AF60" s="7"/>
      <c r="AG60" s="7"/>
      <c r="AH60" s="7"/>
      <c r="AI60" s="7"/>
      <c r="AJ60" s="7"/>
      <c r="AK60" s="7"/>
      <c r="AL60" s="7"/>
      <c r="AM60" s="7"/>
      <c r="AN60" s="7"/>
    </row>
    <row r="61" spans="1:40" ht="12.75">
      <c r="A61" s="49" t="s">
        <v>321</v>
      </c>
      <c r="B61" s="7"/>
      <c r="C61" s="58">
        <v>4.9</v>
      </c>
      <c r="D61" s="58">
        <v>5</v>
      </c>
      <c r="E61" s="58">
        <v>5.6</v>
      </c>
      <c r="F61" s="58">
        <v>6.7</v>
      </c>
      <c r="G61" s="58">
        <v>7.5</v>
      </c>
      <c r="H61" s="58">
        <v>9.2</v>
      </c>
      <c r="I61" s="58">
        <v>9.3</v>
      </c>
      <c r="J61" s="58">
        <v>10.072303841364581</v>
      </c>
      <c r="K61" s="58">
        <v>10.037684172106246</v>
      </c>
      <c r="L61" s="58">
        <v>9.062456269444793</v>
      </c>
      <c r="M61" s="58">
        <v>8.910776902866123</v>
      </c>
      <c r="N61" s="58">
        <v>8.788702269913774</v>
      </c>
      <c r="O61" s="58">
        <v>8.952302425674173</v>
      </c>
      <c r="P61" s="58">
        <v>8.989799243930939</v>
      </c>
      <c r="Q61" s="58">
        <v>9.238814602410027</v>
      </c>
      <c r="R61" s="58">
        <v>9.053415075016956</v>
      </c>
      <c r="S61" s="58">
        <v>8.369508921890642</v>
      </c>
      <c r="T61" s="58">
        <v>7.425626758441116</v>
      </c>
      <c r="U61" s="58">
        <v>7.641489863723533</v>
      </c>
      <c r="V61" s="58">
        <v>8.050936546841422</v>
      </c>
      <c r="W61" s="58">
        <v>7.6932216537224205</v>
      </c>
      <c r="X61" s="7">
        <v>7.7</v>
      </c>
      <c r="Y61" s="18">
        <v>7.477253477</v>
      </c>
      <c r="Z61" s="7">
        <v>7.4</v>
      </c>
      <c r="AA61" s="7"/>
      <c r="AB61" s="7"/>
      <c r="AC61" s="7"/>
      <c r="AD61" s="7"/>
      <c r="AE61" s="7"/>
      <c r="AF61" s="7"/>
      <c r="AG61" s="7"/>
      <c r="AH61" s="7"/>
      <c r="AI61" s="7"/>
      <c r="AJ61" s="7"/>
      <c r="AK61" s="7"/>
      <c r="AL61" s="7"/>
      <c r="AM61" s="7"/>
      <c r="AN61" s="7"/>
    </row>
    <row r="62" spans="1:40" ht="14.25" customHeight="1">
      <c r="A62" s="31" t="s">
        <v>418</v>
      </c>
      <c r="B62" s="7"/>
      <c r="C62" s="58">
        <v>724.7</v>
      </c>
      <c r="D62" s="58">
        <v>883.2</v>
      </c>
      <c r="E62" s="58">
        <v>1195.7</v>
      </c>
      <c r="F62" s="58">
        <v>2217.9</v>
      </c>
      <c r="G62" s="58">
        <v>2290.3</v>
      </c>
      <c r="H62" s="58">
        <v>2406</v>
      </c>
      <c r="I62" s="58">
        <v>2397.8</v>
      </c>
      <c r="J62" s="58">
        <v>2821.1</v>
      </c>
      <c r="K62" s="58">
        <v>3199.4</v>
      </c>
      <c r="L62" s="58">
        <v>3740.5</v>
      </c>
      <c r="M62" s="58">
        <v>3877.5</v>
      </c>
      <c r="N62" s="58">
        <v>4026.9</v>
      </c>
      <c r="O62" s="58">
        <v>4154.4</v>
      </c>
      <c r="P62" s="58">
        <v>4075.8</v>
      </c>
      <c r="Q62" s="58">
        <v>3937.1</v>
      </c>
      <c r="R62" s="58">
        <v>3961.3</v>
      </c>
      <c r="S62" s="58">
        <v>3852.8</v>
      </c>
      <c r="T62" s="74">
        <v>4723.8</v>
      </c>
      <c r="U62" s="18">
        <v>3983.5</v>
      </c>
      <c r="V62" s="7">
        <v>3396.1</v>
      </c>
      <c r="W62" s="18">
        <v>2918.681</v>
      </c>
      <c r="X62" s="18">
        <v>2701.174</v>
      </c>
      <c r="Y62" s="18">
        <v>2603.138</v>
      </c>
      <c r="Z62" s="18">
        <v>2639.452</v>
      </c>
      <c r="AA62" s="7"/>
      <c r="AB62" s="7"/>
      <c r="AC62" s="7"/>
      <c r="AD62" s="7"/>
      <c r="AE62" s="7"/>
      <c r="AF62" s="7"/>
      <c r="AG62" s="7"/>
      <c r="AH62" s="7"/>
      <c r="AI62" s="7"/>
      <c r="AJ62" s="7"/>
      <c r="AK62" s="7"/>
      <c r="AL62" s="7"/>
      <c r="AM62" s="7"/>
      <c r="AN62" s="7"/>
    </row>
    <row r="63" spans="1:40" ht="22.5" customHeight="1">
      <c r="A63" s="422" t="s">
        <v>419</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7"/>
      <c r="AB63" s="7"/>
      <c r="AC63" s="7"/>
      <c r="AD63" s="7"/>
      <c r="AE63" s="7"/>
      <c r="AF63" s="7"/>
      <c r="AG63" s="7"/>
      <c r="AH63" s="7"/>
      <c r="AI63" s="7"/>
      <c r="AJ63" s="7"/>
      <c r="AK63" s="7"/>
      <c r="AL63" s="7"/>
      <c r="AM63" s="7"/>
      <c r="AN63" s="7"/>
    </row>
    <row r="64" spans="1:40" ht="16.5" customHeight="1">
      <c r="A64" s="429" t="s">
        <v>361</v>
      </c>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7"/>
      <c r="AB64" s="7"/>
      <c r="AC64" s="7"/>
      <c r="AD64" s="7"/>
      <c r="AE64" s="7"/>
      <c r="AF64" s="7"/>
      <c r="AG64" s="7"/>
      <c r="AH64" s="7"/>
      <c r="AI64" s="7"/>
      <c r="AJ64" s="7"/>
      <c r="AK64" s="7"/>
      <c r="AL64" s="7"/>
      <c r="AM64" s="7"/>
      <c r="AN64" s="7"/>
    </row>
    <row r="65" spans="1:256" s="77" customFormat="1" ht="16.5" customHeight="1">
      <c r="A65" s="422" t="s">
        <v>2400</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76"/>
      <c r="AB65" s="76"/>
      <c r="AC65" s="76"/>
      <c r="AD65" s="76"/>
      <c r="AE65" s="76"/>
      <c r="AF65" s="76"/>
      <c r="AG65" s="76"/>
      <c r="AH65" s="76"/>
      <c r="AI65" s="76"/>
      <c r="AJ65" s="76"/>
      <c r="AK65" s="76"/>
      <c r="AL65" s="76"/>
      <c r="AM65" s="76"/>
      <c r="AN65" s="76"/>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0"/>
      <c r="BN65" s="430"/>
      <c r="BO65" s="430"/>
      <c r="BP65" s="430"/>
      <c r="BQ65" s="430"/>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X65" s="430"/>
      <c r="CY65" s="430"/>
      <c r="CZ65" s="430"/>
      <c r="DA65" s="430"/>
      <c r="DB65" s="430"/>
      <c r="DC65" s="430"/>
      <c r="DD65" s="430"/>
      <c r="DE65" s="430"/>
      <c r="DF65" s="430"/>
      <c r="DG65" s="430"/>
      <c r="DH65" s="430"/>
      <c r="DI65" s="430"/>
      <c r="DJ65" s="430"/>
      <c r="DK65" s="430"/>
      <c r="DL65" s="430"/>
      <c r="DM65" s="430"/>
      <c r="DN65" s="430"/>
      <c r="DO65" s="430"/>
      <c r="DP65" s="430"/>
      <c r="DQ65" s="430"/>
      <c r="DR65" s="430"/>
      <c r="DS65" s="430"/>
      <c r="DT65" s="430"/>
      <c r="DU65" s="430"/>
      <c r="DV65" s="430"/>
      <c r="DW65" s="430"/>
      <c r="DX65" s="430"/>
      <c r="DY65" s="430"/>
      <c r="DZ65" s="430"/>
      <c r="EA65" s="430"/>
      <c r="EB65" s="430"/>
      <c r="EC65" s="430"/>
      <c r="ED65" s="430"/>
      <c r="EE65" s="430"/>
      <c r="EF65" s="430"/>
      <c r="EG65" s="430"/>
      <c r="EH65" s="430"/>
      <c r="EI65" s="430"/>
      <c r="EJ65" s="430"/>
      <c r="EK65" s="430"/>
      <c r="EL65" s="430"/>
      <c r="EM65" s="430"/>
      <c r="EN65" s="430"/>
      <c r="EO65" s="430"/>
      <c r="EP65" s="430"/>
      <c r="EQ65" s="430"/>
      <c r="ER65" s="430"/>
      <c r="ES65" s="430"/>
      <c r="ET65" s="430"/>
      <c r="EU65" s="430"/>
      <c r="EV65" s="430"/>
      <c r="EW65" s="430"/>
      <c r="EX65" s="430"/>
      <c r="EY65" s="430"/>
      <c r="EZ65" s="430"/>
      <c r="FA65" s="430"/>
      <c r="FB65" s="430"/>
      <c r="FC65" s="430"/>
      <c r="FD65" s="430"/>
      <c r="FE65" s="430"/>
      <c r="FF65" s="430"/>
      <c r="FG65" s="430"/>
      <c r="FH65" s="430"/>
      <c r="FI65" s="430"/>
      <c r="FJ65" s="430"/>
      <c r="FK65" s="430"/>
      <c r="FL65" s="430"/>
      <c r="FM65" s="430"/>
      <c r="FN65" s="430"/>
      <c r="FO65" s="430"/>
      <c r="FP65" s="430"/>
      <c r="FQ65" s="430"/>
      <c r="FR65" s="430"/>
      <c r="FS65" s="430"/>
      <c r="FT65" s="430"/>
      <c r="FU65" s="430"/>
      <c r="FV65" s="430"/>
      <c r="FW65" s="430"/>
      <c r="FX65" s="430"/>
      <c r="FY65" s="430"/>
      <c r="FZ65" s="430"/>
      <c r="GA65" s="430"/>
      <c r="GB65" s="430"/>
      <c r="GC65" s="430"/>
      <c r="GD65" s="430"/>
      <c r="GE65" s="430"/>
      <c r="GF65" s="430"/>
      <c r="GG65" s="430"/>
      <c r="GH65" s="430"/>
      <c r="GI65" s="430"/>
      <c r="GJ65" s="430"/>
      <c r="GK65" s="430"/>
      <c r="GL65" s="430"/>
      <c r="GM65" s="430"/>
      <c r="GN65" s="430"/>
      <c r="GO65" s="430"/>
      <c r="GP65" s="430"/>
      <c r="GQ65" s="430"/>
      <c r="GR65" s="430"/>
      <c r="GS65" s="430"/>
      <c r="GT65" s="430"/>
      <c r="GU65" s="430"/>
      <c r="GV65" s="430"/>
      <c r="GW65" s="430"/>
      <c r="GX65" s="430"/>
      <c r="GY65" s="430"/>
      <c r="GZ65" s="430"/>
      <c r="HA65" s="430"/>
      <c r="HB65" s="430"/>
      <c r="HC65" s="430"/>
      <c r="HD65" s="430"/>
      <c r="HE65" s="430"/>
      <c r="HF65" s="430"/>
      <c r="HG65" s="430"/>
      <c r="HH65" s="430"/>
      <c r="HI65" s="430"/>
      <c r="HJ65" s="430"/>
      <c r="HK65" s="430"/>
      <c r="HL65" s="430"/>
      <c r="HM65" s="430"/>
      <c r="HN65" s="430"/>
      <c r="HO65" s="430"/>
      <c r="HP65" s="430"/>
      <c r="HQ65" s="430"/>
      <c r="HR65" s="430"/>
      <c r="HS65" s="430"/>
      <c r="HT65" s="430"/>
      <c r="HU65" s="430"/>
      <c r="HV65" s="430"/>
      <c r="HW65" s="430"/>
      <c r="HX65" s="430"/>
      <c r="HY65" s="430"/>
      <c r="HZ65" s="430"/>
      <c r="IA65" s="430"/>
      <c r="IB65" s="430"/>
      <c r="IC65" s="430"/>
      <c r="ID65" s="430"/>
      <c r="IE65" s="430"/>
      <c r="IF65" s="430"/>
      <c r="IG65" s="430"/>
      <c r="IH65" s="430"/>
      <c r="II65" s="430"/>
      <c r="IJ65" s="430"/>
      <c r="IK65" s="430"/>
      <c r="IL65" s="430"/>
      <c r="IM65" s="430"/>
      <c r="IN65" s="430"/>
      <c r="IO65" s="430"/>
      <c r="IP65" s="430"/>
      <c r="IQ65" s="430"/>
      <c r="IR65" s="430"/>
      <c r="IS65" s="430"/>
      <c r="IT65" s="430"/>
      <c r="IU65" s="430"/>
      <c r="IV65" s="430"/>
    </row>
    <row r="66" spans="1:40" ht="19.5" customHeight="1">
      <c r="A66" s="42" t="s">
        <v>420</v>
      </c>
      <c r="B66" s="78"/>
      <c r="C66" s="78"/>
      <c r="D66" s="78"/>
      <c r="E66" s="78"/>
      <c r="F66" s="78"/>
      <c r="G66" s="13"/>
      <c r="H66" s="78"/>
      <c r="I66" s="78"/>
      <c r="J66" s="78"/>
      <c r="K66" s="78"/>
      <c r="L66" s="78"/>
      <c r="M66" s="78"/>
      <c r="N66" s="78"/>
      <c r="O66" s="78"/>
      <c r="P66" s="78"/>
      <c r="Q66" s="78"/>
      <c r="R66" s="78"/>
      <c r="S66" s="78"/>
      <c r="T66" s="78"/>
      <c r="U66" s="7"/>
      <c r="V66" s="7"/>
      <c r="W66" s="7"/>
      <c r="X66" s="7"/>
      <c r="Y66" s="7"/>
      <c r="Z66" s="7"/>
      <c r="AA66" s="7"/>
      <c r="AB66" s="7"/>
      <c r="AC66" s="7"/>
      <c r="AD66" s="7"/>
      <c r="AE66" s="7"/>
      <c r="AF66" s="7"/>
      <c r="AG66" s="7"/>
      <c r="AH66" s="7"/>
      <c r="AI66" s="7"/>
      <c r="AJ66" s="7"/>
      <c r="AK66" s="7"/>
      <c r="AL66" s="7"/>
      <c r="AM66" s="7"/>
      <c r="AN66" s="7"/>
    </row>
    <row r="67" spans="1:40" ht="25.5">
      <c r="A67" s="5" t="s">
        <v>421</v>
      </c>
      <c r="B67" s="78"/>
      <c r="C67" s="79">
        <v>13495.6</v>
      </c>
      <c r="D67" s="79">
        <v>11963.1</v>
      </c>
      <c r="E67" s="79">
        <v>11079.3</v>
      </c>
      <c r="F67" s="79">
        <v>11480.1</v>
      </c>
      <c r="G67" s="80">
        <v>8981.6</v>
      </c>
      <c r="H67" s="79">
        <v>8981.4</v>
      </c>
      <c r="I67" s="81">
        <v>8984</v>
      </c>
      <c r="J67" s="79">
        <v>10128.3</v>
      </c>
      <c r="K67" s="79">
        <v>11235.9</v>
      </c>
      <c r="L67" s="79">
        <v>11953.5</v>
      </c>
      <c r="M67" s="79">
        <v>12041.5</v>
      </c>
      <c r="N67" s="79">
        <v>11534.9</v>
      </c>
      <c r="O67" s="79">
        <v>11343.2</v>
      </c>
      <c r="P67" s="79">
        <v>11214.8</v>
      </c>
      <c r="Q67" s="79">
        <v>11644.7</v>
      </c>
      <c r="R67" s="79">
        <v>11923.5</v>
      </c>
      <c r="S67" s="79">
        <v>11380.1</v>
      </c>
      <c r="T67" s="79">
        <v>9378.1</v>
      </c>
      <c r="U67" s="79">
        <v>9486.8</v>
      </c>
      <c r="V67" s="7">
        <v>9810.8</v>
      </c>
      <c r="W67" s="7">
        <v>9710.4</v>
      </c>
      <c r="X67" s="7">
        <v>10114.5</v>
      </c>
      <c r="Y67" s="7">
        <v>9763.8</v>
      </c>
      <c r="Z67" s="7">
        <v>9109.3</v>
      </c>
      <c r="AA67" s="7"/>
      <c r="AB67" s="7"/>
      <c r="AC67" s="7"/>
      <c r="AD67" s="7"/>
      <c r="AE67" s="7"/>
      <c r="AF67" s="7"/>
      <c r="AG67" s="7"/>
      <c r="AH67" s="7"/>
      <c r="AI67" s="7"/>
      <c r="AJ67" s="7"/>
      <c r="AK67" s="7"/>
      <c r="AL67" s="7"/>
      <c r="AM67" s="7"/>
      <c r="AN67" s="7"/>
    </row>
    <row r="68" spans="1:40" ht="25.5">
      <c r="A68" s="5" t="s">
        <v>422</v>
      </c>
      <c r="B68" s="78"/>
      <c r="C68" s="79">
        <v>15882.4</v>
      </c>
      <c r="D68" s="81">
        <v>14284</v>
      </c>
      <c r="E68" s="79">
        <v>14597.2</v>
      </c>
      <c r="F68" s="79">
        <v>13069.3</v>
      </c>
      <c r="G68" s="80">
        <v>11371.6</v>
      </c>
      <c r="H68" s="79">
        <v>11016.7</v>
      </c>
      <c r="I68" s="79">
        <v>10649.8</v>
      </c>
      <c r="J68" s="79">
        <v>10273.8</v>
      </c>
      <c r="K68" s="79">
        <v>11616.2</v>
      </c>
      <c r="L68" s="79">
        <v>12373.7</v>
      </c>
      <c r="M68" s="79">
        <v>12407.8</v>
      </c>
      <c r="N68" s="79">
        <v>12358.1</v>
      </c>
      <c r="O68" s="79">
        <v>12129.6</v>
      </c>
      <c r="P68" s="81">
        <v>11935</v>
      </c>
      <c r="Q68" s="79">
        <v>11797.7</v>
      </c>
      <c r="R68" s="79">
        <v>12033.8</v>
      </c>
      <c r="S68" s="79">
        <v>12209.4</v>
      </c>
      <c r="T68" s="79">
        <v>10900.7</v>
      </c>
      <c r="U68" s="79">
        <v>9844.5</v>
      </c>
      <c r="V68" s="7">
        <v>10018.2</v>
      </c>
      <c r="W68" s="18">
        <v>9859</v>
      </c>
      <c r="X68" s="7">
        <v>10328.3</v>
      </c>
      <c r="Y68" s="7">
        <v>10205.2</v>
      </c>
      <c r="Z68" s="7">
        <v>10047.9</v>
      </c>
      <c r="AA68" s="7"/>
      <c r="AB68" s="7"/>
      <c r="AC68" s="7"/>
      <c r="AD68" s="7"/>
      <c r="AE68" s="7"/>
      <c r="AF68" s="7"/>
      <c r="AG68" s="7"/>
      <c r="AH68" s="7"/>
      <c r="AI68" s="7"/>
      <c r="AJ68" s="7"/>
      <c r="AK68" s="7"/>
      <c r="AL68" s="7"/>
      <c r="AM68" s="7"/>
      <c r="AN68" s="7"/>
    </row>
    <row r="69" spans="1:40" ht="13.5" customHeight="1">
      <c r="A69" s="31" t="s">
        <v>423</v>
      </c>
      <c r="B69" s="7">
        <v>1755</v>
      </c>
      <c r="C69" s="7">
        <v>6273</v>
      </c>
      <c r="D69" s="7">
        <v>264</v>
      </c>
      <c r="E69" s="7">
        <v>514</v>
      </c>
      <c r="F69" s="7">
        <v>8856</v>
      </c>
      <c r="G69" s="7">
        <v>8278</v>
      </c>
      <c r="H69" s="7">
        <v>17007</v>
      </c>
      <c r="I69" s="7">
        <v>11162</v>
      </c>
      <c r="J69" s="7">
        <v>7285</v>
      </c>
      <c r="K69" s="7">
        <v>817</v>
      </c>
      <c r="L69" s="7">
        <v>291</v>
      </c>
      <c r="M69" s="7">
        <v>80</v>
      </c>
      <c r="N69" s="7">
        <v>67</v>
      </c>
      <c r="O69" s="7">
        <v>5933</v>
      </c>
      <c r="P69" s="7">
        <v>2575</v>
      </c>
      <c r="Q69" s="7">
        <v>8</v>
      </c>
      <c r="R69" s="7">
        <v>7</v>
      </c>
      <c r="S69" s="7">
        <v>4</v>
      </c>
      <c r="T69" s="74">
        <v>1</v>
      </c>
      <c r="U69" s="10" t="s">
        <v>377</v>
      </c>
      <c r="V69" s="7">
        <v>2</v>
      </c>
      <c r="W69" s="7">
        <v>6</v>
      </c>
      <c r="X69" s="7">
        <v>3</v>
      </c>
      <c r="Y69" s="72">
        <v>2</v>
      </c>
      <c r="Z69" s="7">
        <v>5</v>
      </c>
      <c r="AA69" s="7"/>
      <c r="AB69" s="7"/>
      <c r="AC69" s="7"/>
      <c r="AD69" s="7"/>
      <c r="AE69" s="7"/>
      <c r="AF69" s="7"/>
      <c r="AG69" s="7"/>
      <c r="AH69" s="7"/>
      <c r="AI69" s="7"/>
      <c r="AJ69" s="7"/>
      <c r="AK69" s="7"/>
      <c r="AL69" s="7"/>
      <c r="AM69" s="7"/>
      <c r="AN69" s="7"/>
    </row>
    <row r="70" spans="1:40" ht="16.5" customHeight="1">
      <c r="A70" s="5" t="s">
        <v>424</v>
      </c>
      <c r="B70" s="7">
        <v>237.7</v>
      </c>
      <c r="C70" s="58">
        <v>357.6</v>
      </c>
      <c r="D70" s="58">
        <v>120.2</v>
      </c>
      <c r="E70" s="58">
        <v>155.3</v>
      </c>
      <c r="F70" s="58">
        <v>489.4</v>
      </c>
      <c r="G70" s="58">
        <v>663.9</v>
      </c>
      <c r="H70" s="58">
        <v>887.3</v>
      </c>
      <c r="I70" s="58">
        <v>530.8</v>
      </c>
      <c r="J70" s="58">
        <v>238.4</v>
      </c>
      <c r="K70" s="58">
        <v>30.9</v>
      </c>
      <c r="L70" s="58">
        <v>13</v>
      </c>
      <c r="M70" s="58">
        <v>3.9</v>
      </c>
      <c r="N70" s="58">
        <v>5.7</v>
      </c>
      <c r="O70" s="58">
        <v>195.5</v>
      </c>
      <c r="P70" s="58">
        <v>84.6</v>
      </c>
      <c r="Q70" s="58">
        <v>1.2</v>
      </c>
      <c r="R70" s="58">
        <v>2.9</v>
      </c>
      <c r="S70" s="58">
        <v>1.9</v>
      </c>
      <c r="T70" s="74">
        <v>0.01</v>
      </c>
      <c r="U70" s="10" t="s">
        <v>377</v>
      </c>
      <c r="V70" s="7">
        <v>0.5</v>
      </c>
      <c r="W70" s="7">
        <v>0.5</v>
      </c>
      <c r="X70" s="7">
        <v>0.2</v>
      </c>
      <c r="Y70" s="18">
        <v>0.5</v>
      </c>
      <c r="Z70" s="7">
        <v>0.8</v>
      </c>
      <c r="AA70" s="7"/>
      <c r="AB70" s="7"/>
      <c r="AC70" s="7"/>
      <c r="AD70" s="7"/>
      <c r="AE70" s="7"/>
      <c r="AF70" s="7"/>
      <c r="AG70" s="7"/>
      <c r="AH70" s="7"/>
      <c r="AI70" s="7"/>
      <c r="AJ70" s="7"/>
      <c r="AK70" s="7"/>
      <c r="AL70" s="7"/>
      <c r="AM70" s="7"/>
      <c r="AN70" s="7"/>
    </row>
    <row r="71" spans="1:40" ht="16.5" customHeight="1">
      <c r="A71" s="5" t="s">
        <v>425</v>
      </c>
      <c r="B71" s="72">
        <v>1318.6</v>
      </c>
      <c r="C71" s="66">
        <v>301.8</v>
      </c>
      <c r="D71" s="66">
        <v>897</v>
      </c>
      <c r="E71" s="66">
        <v>1469.1</v>
      </c>
      <c r="F71" s="66">
        <v>154.4</v>
      </c>
      <c r="G71" s="66">
        <v>484.3</v>
      </c>
      <c r="H71" s="66">
        <v>352.8</v>
      </c>
      <c r="I71" s="66">
        <v>258.2</v>
      </c>
      <c r="J71" s="66">
        <v>250.8</v>
      </c>
      <c r="K71" s="66">
        <v>289.4</v>
      </c>
      <c r="L71" s="66">
        <v>162</v>
      </c>
      <c r="M71" s="66">
        <v>364</v>
      </c>
      <c r="N71" s="66">
        <v>439.6</v>
      </c>
      <c r="O71" s="66">
        <v>35.5</v>
      </c>
      <c r="P71" s="66">
        <v>33.4</v>
      </c>
      <c r="Q71" s="66">
        <v>1231</v>
      </c>
      <c r="R71" s="66">
        <v>2922.4</v>
      </c>
      <c r="S71" s="66">
        <v>7270.3</v>
      </c>
      <c r="T71" s="66">
        <v>110</v>
      </c>
      <c r="U71" s="10" t="s">
        <v>377</v>
      </c>
      <c r="V71" s="7">
        <v>197</v>
      </c>
      <c r="W71" s="7">
        <v>401</v>
      </c>
      <c r="X71" s="7">
        <v>78</v>
      </c>
      <c r="Y71" s="72">
        <v>2505.5</v>
      </c>
      <c r="Z71" s="7">
        <v>2034</v>
      </c>
      <c r="AA71" s="7"/>
      <c r="AB71" s="7"/>
      <c r="AC71" s="7"/>
      <c r="AD71" s="7"/>
      <c r="AE71" s="7"/>
      <c r="AF71" s="7"/>
      <c r="AG71" s="7"/>
      <c r="AH71" s="7"/>
      <c r="AI71" s="7"/>
      <c r="AJ71" s="7"/>
      <c r="AK71" s="7"/>
      <c r="AL71" s="7"/>
      <c r="AM71" s="7"/>
      <c r="AN71" s="7"/>
    </row>
    <row r="72" spans="1:40" ht="24" customHeight="1">
      <c r="A72" s="429" t="s">
        <v>233</v>
      </c>
      <c r="B72" s="429"/>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7"/>
      <c r="AB72" s="7"/>
      <c r="AC72" s="7"/>
      <c r="AD72" s="7"/>
      <c r="AE72" s="7"/>
      <c r="AF72" s="7"/>
      <c r="AG72" s="7"/>
      <c r="AH72" s="7"/>
      <c r="AI72" s="7"/>
      <c r="AJ72" s="7"/>
      <c r="AK72" s="7"/>
      <c r="AL72" s="7"/>
      <c r="AM72" s="7"/>
      <c r="AN72" s="7"/>
    </row>
    <row r="73" spans="1:40" ht="21.75" customHeight="1">
      <c r="A73" s="82" t="s">
        <v>426</v>
      </c>
      <c r="B73" s="83"/>
      <c r="C73" s="83"/>
      <c r="D73" s="83"/>
      <c r="E73" s="83"/>
      <c r="F73" s="83"/>
      <c r="G73" s="83"/>
      <c r="H73" s="83"/>
      <c r="I73" s="83"/>
      <c r="J73" s="83"/>
      <c r="K73" s="83"/>
      <c r="L73" s="83"/>
      <c r="M73" s="83"/>
      <c r="N73" s="83"/>
      <c r="O73" s="83"/>
      <c r="P73" s="83"/>
      <c r="Q73" s="83"/>
      <c r="R73" s="83"/>
      <c r="S73" s="83"/>
      <c r="T73" s="83"/>
      <c r="U73" s="11"/>
      <c r="V73" s="11"/>
      <c r="W73" s="11"/>
      <c r="X73" s="11"/>
      <c r="Y73" s="11"/>
      <c r="Z73" s="7"/>
      <c r="AA73" s="7"/>
      <c r="AB73" s="7"/>
      <c r="AC73" s="7"/>
      <c r="AD73" s="7"/>
      <c r="AE73" s="7"/>
      <c r="AF73" s="7"/>
      <c r="AG73" s="7"/>
      <c r="AH73" s="7"/>
      <c r="AI73" s="7"/>
      <c r="AJ73" s="7"/>
      <c r="AK73" s="7"/>
      <c r="AL73" s="7"/>
      <c r="AM73" s="7"/>
      <c r="AN73" s="7"/>
    </row>
    <row r="74" spans="1:40" ht="47.25" customHeight="1">
      <c r="A74" s="5" t="s">
        <v>427</v>
      </c>
      <c r="B74" s="79"/>
      <c r="C74" s="79"/>
      <c r="D74" s="79">
        <v>17.5</v>
      </c>
      <c r="E74" s="79">
        <v>17.1</v>
      </c>
      <c r="F74" s="79">
        <v>16.9</v>
      </c>
      <c r="G74" s="81">
        <v>17</v>
      </c>
      <c r="H74" s="79">
        <v>17.1</v>
      </c>
      <c r="I74" s="79">
        <v>17.3</v>
      </c>
      <c r="J74" s="79">
        <v>17.5</v>
      </c>
      <c r="K74" s="79" t="s">
        <v>428</v>
      </c>
      <c r="L74" s="79" t="s">
        <v>429</v>
      </c>
      <c r="M74" s="79" t="s">
        <v>430</v>
      </c>
      <c r="N74" s="79" t="s">
        <v>431</v>
      </c>
      <c r="O74" s="79">
        <v>21.3</v>
      </c>
      <c r="P74" s="79">
        <v>22.2</v>
      </c>
      <c r="Q74" s="79">
        <v>23.4</v>
      </c>
      <c r="R74" s="79">
        <v>24.9</v>
      </c>
      <c r="S74" s="79">
        <v>26.2</v>
      </c>
      <c r="T74" s="79">
        <v>27.5</v>
      </c>
      <c r="U74" s="18">
        <v>29</v>
      </c>
      <c r="V74" s="7">
        <v>30.5</v>
      </c>
      <c r="W74" s="7">
        <v>31.8</v>
      </c>
      <c r="X74" s="7">
        <v>32.2</v>
      </c>
      <c r="Y74" s="7">
        <v>39.7</v>
      </c>
      <c r="Z74" s="7">
        <v>39.1</v>
      </c>
      <c r="AA74" s="7"/>
      <c r="AB74" s="7"/>
      <c r="AC74" s="7"/>
      <c r="AD74" s="7"/>
      <c r="AE74" s="7"/>
      <c r="AF74" s="7"/>
      <c r="AG74" s="7"/>
      <c r="AH74" s="7"/>
      <c r="AI74" s="7"/>
      <c r="AJ74" s="7"/>
      <c r="AK74" s="7"/>
      <c r="AL74" s="7"/>
      <c r="AM74" s="7"/>
      <c r="AN74" s="7"/>
    </row>
    <row r="75" spans="1:40" ht="18.75" customHeight="1">
      <c r="A75" s="25" t="s">
        <v>2401</v>
      </c>
      <c r="B75" s="79"/>
      <c r="C75" s="79"/>
      <c r="D75" s="79"/>
      <c r="E75" s="79"/>
      <c r="F75" s="79"/>
      <c r="G75" s="81"/>
      <c r="H75" s="79"/>
      <c r="I75" s="79"/>
      <c r="J75" s="79"/>
      <c r="K75" s="79"/>
      <c r="L75" s="79"/>
      <c r="M75" s="79"/>
      <c r="N75" s="79"/>
      <c r="O75" s="79"/>
      <c r="P75" s="79"/>
      <c r="Q75" s="79"/>
      <c r="R75" s="79"/>
      <c r="S75" s="79"/>
      <c r="T75" s="79"/>
      <c r="U75" s="18"/>
      <c r="V75" s="7"/>
      <c r="W75" s="7"/>
      <c r="X75" s="7"/>
      <c r="Y75" s="7"/>
      <c r="Z75" s="7">
        <v>29.6</v>
      </c>
      <c r="AA75" s="7"/>
      <c r="AB75" s="7"/>
      <c r="AC75" s="7"/>
      <c r="AD75" s="7"/>
      <c r="AE75" s="7"/>
      <c r="AF75" s="7"/>
      <c r="AG75" s="7"/>
      <c r="AH75" s="7"/>
      <c r="AI75" s="7"/>
      <c r="AJ75" s="7"/>
      <c r="AK75" s="7"/>
      <c r="AL75" s="7"/>
      <c r="AM75" s="7"/>
      <c r="AN75" s="7"/>
    </row>
    <row r="76" spans="1:40" ht="12.75">
      <c r="A76" s="49" t="s">
        <v>432</v>
      </c>
      <c r="B76" s="78"/>
      <c r="C76" s="78"/>
      <c r="D76" s="78"/>
      <c r="E76" s="78"/>
      <c r="F76" s="78"/>
      <c r="G76" s="78"/>
      <c r="H76" s="78"/>
      <c r="I76" s="78"/>
      <c r="J76" s="78"/>
      <c r="K76" s="78"/>
      <c r="L76" s="78"/>
      <c r="M76" s="78"/>
      <c r="N76" s="78"/>
      <c r="O76" s="58">
        <v>33.4</v>
      </c>
      <c r="P76" s="58">
        <v>33.7</v>
      </c>
      <c r="Q76" s="58">
        <v>35</v>
      </c>
      <c r="R76" s="58">
        <v>37.9</v>
      </c>
      <c r="S76" s="58">
        <v>39.1</v>
      </c>
      <c r="T76" s="79">
        <v>40.3</v>
      </c>
      <c r="U76" s="18">
        <v>42.5</v>
      </c>
      <c r="V76" s="7">
        <v>45.3</v>
      </c>
      <c r="W76" s="7">
        <v>46.2</v>
      </c>
      <c r="X76" s="7">
        <v>46.8</v>
      </c>
      <c r="Y76" s="7">
        <v>57.1</v>
      </c>
      <c r="Z76" s="7">
        <v>56.5</v>
      </c>
      <c r="AA76" s="7"/>
      <c r="AB76" s="7"/>
      <c r="AC76" s="7"/>
      <c r="AD76" s="7"/>
      <c r="AE76" s="7"/>
      <c r="AF76" s="7"/>
      <c r="AG76" s="7"/>
      <c r="AH76" s="7"/>
      <c r="AI76" s="7"/>
      <c r="AJ76" s="7"/>
      <c r="AK76" s="7"/>
      <c r="AL76" s="7"/>
      <c r="AM76" s="7"/>
      <c r="AN76" s="7"/>
    </row>
    <row r="77" spans="1:40" ht="12.75">
      <c r="A77" s="49" t="s">
        <v>433</v>
      </c>
      <c r="B77" s="7"/>
      <c r="C77" s="7"/>
      <c r="D77" s="7"/>
      <c r="E77" s="7"/>
      <c r="F77" s="7"/>
      <c r="G77" s="7"/>
      <c r="H77" s="7"/>
      <c r="I77" s="7"/>
      <c r="J77" s="7"/>
      <c r="K77" s="7"/>
      <c r="L77" s="7"/>
      <c r="M77" s="7"/>
      <c r="N77" s="7"/>
      <c r="O77" s="58">
        <v>22.9</v>
      </c>
      <c r="P77" s="58">
        <v>23.4</v>
      </c>
      <c r="Q77" s="58">
        <v>24.4</v>
      </c>
      <c r="R77" s="58">
        <v>25.3</v>
      </c>
      <c r="S77" s="58">
        <v>26.8</v>
      </c>
      <c r="T77" s="58">
        <v>28.2</v>
      </c>
      <c r="U77" s="18">
        <v>29.6</v>
      </c>
      <c r="V77" s="7">
        <v>31.5</v>
      </c>
      <c r="W77" s="7">
        <v>33.4</v>
      </c>
      <c r="X77" s="7">
        <v>34.4</v>
      </c>
      <c r="Y77" s="7">
        <v>41.1</v>
      </c>
      <c r="Z77" s="7">
        <v>42.2</v>
      </c>
      <c r="AA77" s="7"/>
      <c r="AB77" s="7"/>
      <c r="AC77" s="7"/>
      <c r="AD77" s="7"/>
      <c r="AE77" s="7"/>
      <c r="AF77" s="7"/>
      <c r="AG77" s="7"/>
      <c r="AH77" s="7"/>
      <c r="AI77" s="7"/>
      <c r="AJ77" s="7"/>
      <c r="AK77" s="7"/>
      <c r="AL77" s="7"/>
      <c r="AM77" s="7"/>
      <c r="AN77" s="7"/>
    </row>
    <row r="78" spans="1:40" ht="12.75">
      <c r="A78" s="49" t="s">
        <v>434</v>
      </c>
      <c r="B78" s="7"/>
      <c r="C78" s="7"/>
      <c r="D78" s="7"/>
      <c r="E78" s="7"/>
      <c r="F78" s="7"/>
      <c r="G78" s="7"/>
      <c r="H78" s="7"/>
      <c r="I78" s="7"/>
      <c r="J78" s="7"/>
      <c r="K78" s="7"/>
      <c r="L78" s="7"/>
      <c r="M78" s="7"/>
      <c r="N78" s="7"/>
      <c r="O78" s="58">
        <v>29.9</v>
      </c>
      <c r="P78" s="58">
        <v>27.9</v>
      </c>
      <c r="Q78" s="58">
        <v>28</v>
      </c>
      <c r="R78" s="58">
        <v>29.5</v>
      </c>
      <c r="S78" s="58">
        <v>30.6</v>
      </c>
      <c r="T78" s="58">
        <v>31</v>
      </c>
      <c r="U78" s="18">
        <v>32.9</v>
      </c>
      <c r="V78" s="7">
        <v>33.4</v>
      </c>
      <c r="W78" s="7">
        <v>33.9</v>
      </c>
      <c r="X78" s="7">
        <v>32.8</v>
      </c>
      <c r="Y78" s="7">
        <v>39.2</v>
      </c>
      <c r="Z78" s="7">
        <v>37.6</v>
      </c>
      <c r="AA78" s="7"/>
      <c r="AB78" s="7"/>
      <c r="AC78" s="7"/>
      <c r="AD78" s="7"/>
      <c r="AE78" s="7"/>
      <c r="AF78" s="7"/>
      <c r="AG78" s="7"/>
      <c r="AH78" s="7"/>
      <c r="AI78" s="7"/>
      <c r="AJ78" s="7"/>
      <c r="AK78" s="7"/>
      <c r="AL78" s="7"/>
      <c r="AM78" s="7"/>
      <c r="AN78" s="7"/>
    </row>
    <row r="79" spans="1:40" ht="12.75">
      <c r="A79" s="49" t="s">
        <v>435</v>
      </c>
      <c r="B79" s="7"/>
      <c r="C79" s="7"/>
      <c r="D79" s="7"/>
      <c r="E79" s="7"/>
      <c r="F79" s="7"/>
      <c r="G79" s="7"/>
      <c r="H79" s="7"/>
      <c r="I79" s="7"/>
      <c r="J79" s="7"/>
      <c r="K79" s="7"/>
      <c r="L79" s="7"/>
      <c r="M79" s="7"/>
      <c r="N79" s="7"/>
      <c r="O79" s="58">
        <v>10.8</v>
      </c>
      <c r="P79" s="58">
        <v>11.9</v>
      </c>
      <c r="Q79" s="58">
        <v>12.1</v>
      </c>
      <c r="R79" s="58">
        <v>14</v>
      </c>
      <c r="S79" s="58">
        <v>14.6</v>
      </c>
      <c r="T79" s="58">
        <v>16.4</v>
      </c>
      <c r="U79" s="18">
        <v>18.5</v>
      </c>
      <c r="V79" s="7">
        <v>20.2</v>
      </c>
      <c r="W79" s="7">
        <v>21.7</v>
      </c>
      <c r="X79" s="7">
        <v>23.6</v>
      </c>
      <c r="Y79" s="7">
        <v>35.6</v>
      </c>
      <c r="Z79" s="7">
        <v>37.4</v>
      </c>
      <c r="AA79" s="7"/>
      <c r="AB79" s="7"/>
      <c r="AC79" s="7"/>
      <c r="AD79" s="7"/>
      <c r="AE79" s="7"/>
      <c r="AF79" s="7"/>
      <c r="AG79" s="7"/>
      <c r="AH79" s="7"/>
      <c r="AI79" s="7"/>
      <c r="AJ79" s="7"/>
      <c r="AK79" s="7"/>
      <c r="AL79" s="7"/>
      <c r="AM79" s="7"/>
      <c r="AN79" s="7"/>
    </row>
    <row r="80" spans="1:40" ht="12.75">
      <c r="A80" s="49" t="s">
        <v>436</v>
      </c>
      <c r="B80" s="13"/>
      <c r="C80" s="13"/>
      <c r="D80" s="13"/>
      <c r="E80" s="13"/>
      <c r="F80" s="13"/>
      <c r="G80" s="13"/>
      <c r="H80" s="13"/>
      <c r="I80" s="13"/>
      <c r="J80" s="13"/>
      <c r="K80" s="13"/>
      <c r="L80" s="13"/>
      <c r="M80" s="58"/>
      <c r="N80" s="13"/>
      <c r="O80" s="58">
        <v>15.8</v>
      </c>
      <c r="P80" s="58">
        <v>18.5</v>
      </c>
      <c r="Q80" s="58">
        <v>20.8</v>
      </c>
      <c r="R80" s="58">
        <v>23.3</v>
      </c>
      <c r="S80" s="58">
        <v>24.5</v>
      </c>
      <c r="T80" s="84">
        <v>25.7</v>
      </c>
      <c r="U80" s="18">
        <v>26.5</v>
      </c>
      <c r="V80" s="7">
        <v>27.2</v>
      </c>
      <c r="W80" s="7">
        <v>27.7</v>
      </c>
      <c r="X80" s="7">
        <v>26.9</v>
      </c>
      <c r="Y80" s="7">
        <v>33.9</v>
      </c>
      <c r="Z80" s="7">
        <v>32.7</v>
      </c>
      <c r="AA80" s="7"/>
      <c r="AB80" s="7"/>
      <c r="AC80" s="7"/>
      <c r="AD80" s="7"/>
      <c r="AE80" s="7"/>
      <c r="AF80" s="7"/>
      <c r="AG80" s="7"/>
      <c r="AH80" s="7"/>
      <c r="AI80" s="7"/>
      <c r="AJ80" s="7"/>
      <c r="AK80" s="7"/>
      <c r="AL80" s="7"/>
      <c r="AM80" s="7"/>
      <c r="AN80" s="7"/>
    </row>
    <row r="81" spans="1:40" ht="45" customHeight="1">
      <c r="A81" s="5" t="s">
        <v>437</v>
      </c>
      <c r="B81" s="58"/>
      <c r="C81" s="58"/>
      <c r="D81" s="58">
        <v>7.3</v>
      </c>
      <c r="E81" s="58">
        <v>7.3</v>
      </c>
      <c r="F81" s="58">
        <v>7.4</v>
      </c>
      <c r="G81" s="58">
        <v>7.6</v>
      </c>
      <c r="H81" s="58">
        <v>7.7</v>
      </c>
      <c r="I81" s="58">
        <v>7.9</v>
      </c>
      <c r="J81" s="58">
        <v>8.1</v>
      </c>
      <c r="K81" s="58" t="s">
        <v>438</v>
      </c>
      <c r="L81" s="58" t="s">
        <v>439</v>
      </c>
      <c r="M81" s="58" t="s">
        <v>440</v>
      </c>
      <c r="N81" s="58" t="s">
        <v>441</v>
      </c>
      <c r="O81" s="58">
        <v>10.8</v>
      </c>
      <c r="P81" s="58">
        <v>11.5</v>
      </c>
      <c r="Q81" s="58">
        <v>12.4</v>
      </c>
      <c r="R81" s="58">
        <v>13.2</v>
      </c>
      <c r="S81" s="58">
        <v>14.1</v>
      </c>
      <c r="T81" s="58">
        <v>15</v>
      </c>
      <c r="U81" s="18">
        <v>15.8</v>
      </c>
      <c r="V81" s="7">
        <v>16.8</v>
      </c>
      <c r="W81" s="7">
        <v>17.7</v>
      </c>
      <c r="X81" s="7">
        <v>17.8</v>
      </c>
      <c r="Y81" s="7">
        <v>18.8</v>
      </c>
      <c r="Z81" s="7">
        <v>17.7</v>
      </c>
      <c r="AA81" s="7"/>
      <c r="AB81" s="7"/>
      <c r="AC81" s="7"/>
      <c r="AD81" s="7"/>
      <c r="AE81" s="7"/>
      <c r="AF81" s="7"/>
      <c r="AG81" s="7"/>
      <c r="AH81" s="7"/>
      <c r="AI81" s="7"/>
      <c r="AJ81" s="7"/>
      <c r="AK81" s="7"/>
      <c r="AL81" s="7"/>
      <c r="AM81" s="7"/>
      <c r="AN81" s="7"/>
    </row>
    <row r="82" spans="1:40" ht="17.25" customHeight="1">
      <c r="A82" s="25" t="s">
        <v>2402</v>
      </c>
      <c r="B82" s="58"/>
      <c r="C82" s="58"/>
      <c r="D82" s="58"/>
      <c r="E82" s="58"/>
      <c r="F82" s="58"/>
      <c r="G82" s="58"/>
      <c r="H82" s="58"/>
      <c r="I82" s="58"/>
      <c r="J82" s="58"/>
      <c r="K82" s="58"/>
      <c r="L82" s="58"/>
      <c r="M82" s="58"/>
      <c r="N82" s="58"/>
      <c r="O82" s="58"/>
      <c r="P82" s="58"/>
      <c r="Q82" s="58"/>
      <c r="R82" s="58"/>
      <c r="S82" s="58"/>
      <c r="T82" s="58"/>
      <c r="U82" s="18"/>
      <c r="V82" s="7"/>
      <c r="W82" s="7"/>
      <c r="X82" s="7"/>
      <c r="Y82" s="7"/>
      <c r="Z82" s="7">
        <v>8.9</v>
      </c>
      <c r="AA82" s="7"/>
      <c r="AB82" s="7"/>
      <c r="AC82" s="7"/>
      <c r="AD82" s="7"/>
      <c r="AE82" s="7"/>
      <c r="AF82" s="7"/>
      <c r="AG82" s="7"/>
      <c r="AH82" s="7"/>
      <c r="AI82" s="7"/>
      <c r="AJ82" s="7"/>
      <c r="AK82" s="7"/>
      <c r="AL82" s="7"/>
      <c r="AM82" s="7"/>
      <c r="AN82" s="7"/>
    </row>
    <row r="83" spans="1:40" ht="12.75">
      <c r="A83" s="49" t="s">
        <v>432</v>
      </c>
      <c r="B83" s="7"/>
      <c r="C83" s="7"/>
      <c r="D83" s="7"/>
      <c r="E83" s="7"/>
      <c r="F83" s="7"/>
      <c r="G83" s="7"/>
      <c r="H83" s="7"/>
      <c r="I83" s="7"/>
      <c r="J83" s="7"/>
      <c r="K83" s="7"/>
      <c r="L83" s="7"/>
      <c r="M83" s="7"/>
      <c r="N83" s="7"/>
      <c r="O83" s="58">
        <v>17.6</v>
      </c>
      <c r="P83" s="58">
        <v>18.3</v>
      </c>
      <c r="Q83" s="58">
        <v>19.8</v>
      </c>
      <c r="R83" s="58">
        <v>21.5</v>
      </c>
      <c r="S83" s="58">
        <v>22.6</v>
      </c>
      <c r="T83" s="10">
        <v>24.1</v>
      </c>
      <c r="U83" s="18">
        <v>25.1</v>
      </c>
      <c r="V83" s="18">
        <v>27</v>
      </c>
      <c r="W83" s="7">
        <v>27.9</v>
      </c>
      <c r="X83" s="7">
        <v>28.3</v>
      </c>
      <c r="Y83" s="7">
        <v>30.8</v>
      </c>
      <c r="Z83" s="7">
        <v>29.6</v>
      </c>
      <c r="AA83" s="7"/>
      <c r="AB83" s="7"/>
      <c r="AC83" s="7"/>
      <c r="AD83" s="7"/>
      <c r="AE83" s="7"/>
      <c r="AF83" s="7"/>
      <c r="AG83" s="7"/>
      <c r="AH83" s="7"/>
      <c r="AI83" s="7"/>
      <c r="AJ83" s="7"/>
      <c r="AK83" s="7"/>
      <c r="AL83" s="7"/>
      <c r="AM83" s="7"/>
      <c r="AN83" s="7"/>
    </row>
    <row r="84" spans="1:40" ht="12.75">
      <c r="A84" s="49" t="s">
        <v>433</v>
      </c>
      <c r="B84" s="7"/>
      <c r="C84" s="7"/>
      <c r="D84" s="7"/>
      <c r="E84" s="7"/>
      <c r="F84" s="7"/>
      <c r="G84" s="7"/>
      <c r="H84" s="7"/>
      <c r="I84" s="7"/>
      <c r="J84" s="7"/>
      <c r="K84" s="7"/>
      <c r="L84" s="7"/>
      <c r="M84" s="7"/>
      <c r="N84" s="7"/>
      <c r="O84" s="58">
        <v>12.2</v>
      </c>
      <c r="P84" s="58">
        <v>12.7</v>
      </c>
      <c r="Q84" s="58">
        <v>13.6</v>
      </c>
      <c r="R84" s="58">
        <v>14.2</v>
      </c>
      <c r="S84" s="58">
        <v>15.2</v>
      </c>
      <c r="T84" s="10">
        <v>16.2</v>
      </c>
      <c r="U84" s="18">
        <v>17.2</v>
      </c>
      <c r="V84" s="7">
        <v>18.5</v>
      </c>
      <c r="W84" s="7">
        <v>19.5</v>
      </c>
      <c r="X84" s="7">
        <v>20.3</v>
      </c>
      <c r="Y84" s="7">
        <v>21.4</v>
      </c>
      <c r="Z84" s="7">
        <v>21.8</v>
      </c>
      <c r="AA84" s="7"/>
      <c r="AB84" s="7"/>
      <c r="AC84" s="7"/>
      <c r="AD84" s="7"/>
      <c r="AE84" s="7"/>
      <c r="AF84" s="7"/>
      <c r="AG84" s="7"/>
      <c r="AH84" s="7"/>
      <c r="AI84" s="7"/>
      <c r="AJ84" s="7"/>
      <c r="AK84" s="7"/>
      <c r="AL84" s="7"/>
      <c r="AM84" s="7"/>
      <c r="AN84" s="7"/>
    </row>
    <row r="85" spans="1:40" ht="14.25" customHeight="1">
      <c r="A85" s="49" t="s">
        <v>442</v>
      </c>
      <c r="B85" s="7"/>
      <c r="C85" s="7"/>
      <c r="D85" s="7"/>
      <c r="E85" s="7"/>
      <c r="F85" s="7"/>
      <c r="G85" s="7"/>
      <c r="H85" s="7"/>
      <c r="I85" s="7"/>
      <c r="J85" s="7"/>
      <c r="K85" s="7"/>
      <c r="L85" s="7"/>
      <c r="M85" s="7"/>
      <c r="N85" s="7"/>
      <c r="O85" s="58">
        <v>15.7</v>
      </c>
      <c r="P85" s="58">
        <v>14.1</v>
      </c>
      <c r="Q85" s="58">
        <v>14.9</v>
      </c>
      <c r="R85" s="58">
        <v>15.6</v>
      </c>
      <c r="S85" s="58">
        <v>16.4</v>
      </c>
      <c r="T85" s="10">
        <v>16.6</v>
      </c>
      <c r="U85" s="18">
        <v>17.3</v>
      </c>
      <c r="V85" s="7">
        <v>17.2</v>
      </c>
      <c r="W85" s="7">
        <v>17.7</v>
      </c>
      <c r="X85" s="7">
        <v>16.5</v>
      </c>
      <c r="Y85" s="7">
        <v>17.4</v>
      </c>
      <c r="Z85" s="7">
        <v>16.4</v>
      </c>
      <c r="AA85" s="7"/>
      <c r="AB85" s="7"/>
      <c r="AC85" s="7"/>
      <c r="AD85" s="7"/>
      <c r="AE85" s="7"/>
      <c r="AF85" s="7"/>
      <c r="AG85" s="7"/>
      <c r="AH85" s="7"/>
      <c r="AI85" s="7"/>
      <c r="AJ85" s="7"/>
      <c r="AK85" s="7"/>
      <c r="AL85" s="7"/>
      <c r="AM85" s="7"/>
      <c r="AN85" s="7"/>
    </row>
    <row r="86" spans="1:40" ht="12.75">
      <c r="A86" s="49" t="s">
        <v>435</v>
      </c>
      <c r="B86" s="7"/>
      <c r="C86" s="7"/>
      <c r="D86" s="7"/>
      <c r="E86" s="7"/>
      <c r="F86" s="7"/>
      <c r="G86" s="7"/>
      <c r="H86" s="7"/>
      <c r="I86" s="7"/>
      <c r="J86" s="7"/>
      <c r="K86" s="7"/>
      <c r="L86" s="7"/>
      <c r="M86" s="7"/>
      <c r="N86" s="7"/>
      <c r="O86" s="58">
        <v>3.8</v>
      </c>
      <c r="P86" s="58">
        <v>4.2</v>
      </c>
      <c r="Q86" s="58">
        <v>4.7</v>
      </c>
      <c r="R86" s="58">
        <v>5.6</v>
      </c>
      <c r="S86" s="58">
        <v>6.3</v>
      </c>
      <c r="T86" s="10">
        <v>7.1</v>
      </c>
      <c r="U86" s="18">
        <v>8.2</v>
      </c>
      <c r="V86" s="7">
        <v>9.3</v>
      </c>
      <c r="W86" s="7">
        <v>10.4</v>
      </c>
      <c r="X86" s="7">
        <v>11.3</v>
      </c>
      <c r="Y86" s="7">
        <v>13.8</v>
      </c>
      <c r="Z86" s="7">
        <v>13.9</v>
      </c>
      <c r="AA86" s="7"/>
      <c r="AB86" s="7"/>
      <c r="AC86" s="7"/>
      <c r="AD86" s="7"/>
      <c r="AE86" s="7"/>
      <c r="AF86" s="7"/>
      <c r="AG86" s="7"/>
      <c r="AH86" s="7"/>
      <c r="AI86" s="7"/>
      <c r="AJ86" s="7"/>
      <c r="AK86" s="7"/>
      <c r="AL86" s="7"/>
      <c r="AM86" s="7"/>
      <c r="AN86" s="7"/>
    </row>
    <row r="87" spans="1:40" ht="12.75">
      <c r="A87" s="49" t="s">
        <v>443</v>
      </c>
      <c r="B87" s="7"/>
      <c r="C87" s="7"/>
      <c r="D87" s="7"/>
      <c r="E87" s="7"/>
      <c r="F87" s="7"/>
      <c r="G87" s="7"/>
      <c r="H87" s="7"/>
      <c r="I87" s="7"/>
      <c r="J87" s="7"/>
      <c r="K87" s="7"/>
      <c r="L87" s="7"/>
      <c r="M87" s="7"/>
      <c r="N87" s="7"/>
      <c r="O87" s="58">
        <v>7.4</v>
      </c>
      <c r="P87" s="58">
        <v>9</v>
      </c>
      <c r="Q87" s="58">
        <v>10.1</v>
      </c>
      <c r="R87" s="58">
        <v>11.1</v>
      </c>
      <c r="S87" s="58">
        <v>11.7</v>
      </c>
      <c r="T87" s="10">
        <v>12.6</v>
      </c>
      <c r="U87" s="18">
        <v>12.8</v>
      </c>
      <c r="V87" s="7">
        <v>13.3</v>
      </c>
      <c r="W87" s="18">
        <v>14</v>
      </c>
      <c r="X87" s="7">
        <v>13.2</v>
      </c>
      <c r="Y87" s="7">
        <v>13.2</v>
      </c>
      <c r="Z87" s="7">
        <v>11.6</v>
      </c>
      <c r="AA87" s="7"/>
      <c r="AB87" s="7"/>
      <c r="AC87" s="7"/>
      <c r="AD87" s="7"/>
      <c r="AE87" s="7"/>
      <c r="AF87" s="7"/>
      <c r="AG87" s="7"/>
      <c r="AH87" s="7"/>
      <c r="AI87" s="7"/>
      <c r="AJ87" s="7"/>
      <c r="AK87" s="7"/>
      <c r="AL87" s="7"/>
      <c r="AM87" s="7"/>
      <c r="AN87" s="7"/>
    </row>
    <row r="88" spans="1:40" ht="43.5" customHeight="1">
      <c r="A88" s="85" t="s">
        <v>444</v>
      </c>
      <c r="B88" s="58"/>
      <c r="C88" s="58"/>
      <c r="D88" s="7">
        <v>1.7</v>
      </c>
      <c r="E88" s="7">
        <v>1.9</v>
      </c>
      <c r="F88" s="7">
        <v>1.8</v>
      </c>
      <c r="G88" s="7">
        <v>1.8</v>
      </c>
      <c r="H88" s="7">
        <v>1.8</v>
      </c>
      <c r="I88" s="7">
        <v>1.9</v>
      </c>
      <c r="J88" s="7">
        <v>1.9</v>
      </c>
      <c r="K88" s="58" t="s">
        <v>445</v>
      </c>
      <c r="L88" s="74">
        <v>2.1</v>
      </c>
      <c r="M88" s="74">
        <v>2.2</v>
      </c>
      <c r="N88" s="74">
        <v>2.4</v>
      </c>
      <c r="O88" s="58">
        <v>2.6</v>
      </c>
      <c r="P88" s="58">
        <v>2.8</v>
      </c>
      <c r="Q88" s="58">
        <v>3.2</v>
      </c>
      <c r="R88" s="58">
        <v>3.6</v>
      </c>
      <c r="S88" s="58">
        <v>3.9</v>
      </c>
      <c r="T88" s="10">
        <v>4.3</v>
      </c>
      <c r="U88" s="7">
        <v>4.5</v>
      </c>
      <c r="V88" s="7">
        <v>4.8</v>
      </c>
      <c r="W88" s="18">
        <v>5</v>
      </c>
      <c r="X88" s="7">
        <v>4.9</v>
      </c>
      <c r="Y88" s="7">
        <v>5.3</v>
      </c>
      <c r="Z88" s="7">
        <v>5.1</v>
      </c>
      <c r="AA88" s="7"/>
      <c r="AB88" s="7"/>
      <c r="AC88" s="7"/>
      <c r="AD88" s="7"/>
      <c r="AE88" s="7"/>
      <c r="AF88" s="7"/>
      <c r="AG88" s="7"/>
      <c r="AH88" s="7"/>
      <c r="AI88" s="7"/>
      <c r="AJ88" s="7"/>
      <c r="AK88" s="7"/>
      <c r="AL88" s="7"/>
      <c r="AM88" s="7"/>
      <c r="AN88" s="7"/>
    </row>
    <row r="89" spans="1:40" ht="17.25" customHeight="1">
      <c r="A89" s="25" t="s">
        <v>2401</v>
      </c>
      <c r="B89" s="58"/>
      <c r="C89" s="58"/>
      <c r="D89" s="7"/>
      <c r="E89" s="7"/>
      <c r="F89" s="7"/>
      <c r="G89" s="7"/>
      <c r="H89" s="7"/>
      <c r="I89" s="7"/>
      <c r="J89" s="7"/>
      <c r="K89" s="58"/>
      <c r="L89" s="74"/>
      <c r="M89" s="74"/>
      <c r="N89" s="74"/>
      <c r="O89" s="58"/>
      <c r="P89" s="58"/>
      <c r="Q89" s="58"/>
      <c r="R89" s="58"/>
      <c r="S89" s="58"/>
      <c r="T89" s="10"/>
      <c r="U89" s="7"/>
      <c r="V89" s="7"/>
      <c r="W89" s="18"/>
      <c r="X89" s="7"/>
      <c r="Y89" s="7"/>
      <c r="Z89" s="7">
        <v>5.3</v>
      </c>
      <c r="AA89" s="7"/>
      <c r="AB89" s="7"/>
      <c r="AC89" s="7"/>
      <c r="AD89" s="7"/>
      <c r="AE89" s="7"/>
      <c r="AF89" s="7"/>
      <c r="AG89" s="7"/>
      <c r="AH89" s="7"/>
      <c r="AI89" s="7"/>
      <c r="AJ89" s="7"/>
      <c r="AK89" s="7"/>
      <c r="AL89" s="7"/>
      <c r="AM89" s="7"/>
      <c r="AN89" s="7"/>
    </row>
    <row r="90" spans="1:40" ht="12.75">
      <c r="A90" s="86" t="s">
        <v>446</v>
      </c>
      <c r="B90" s="7"/>
      <c r="C90" s="7"/>
      <c r="D90" s="7"/>
      <c r="E90" s="7"/>
      <c r="F90" s="7"/>
      <c r="G90" s="7"/>
      <c r="H90" s="7"/>
      <c r="I90" s="7"/>
      <c r="J90" s="7"/>
      <c r="K90" s="7"/>
      <c r="L90" s="7"/>
      <c r="M90" s="7"/>
      <c r="N90" s="7"/>
      <c r="O90" s="58">
        <v>7.1</v>
      </c>
      <c r="P90" s="58">
        <v>7.3</v>
      </c>
      <c r="Q90" s="58">
        <v>7.9</v>
      </c>
      <c r="R90" s="58">
        <v>8.7</v>
      </c>
      <c r="S90" s="58">
        <v>8.9</v>
      </c>
      <c r="T90" s="10">
        <v>9.3</v>
      </c>
      <c r="U90" s="7">
        <v>10.2</v>
      </c>
      <c r="V90" s="7">
        <v>11.6</v>
      </c>
      <c r="W90" s="18">
        <v>12</v>
      </c>
      <c r="X90" s="7">
        <v>12.3</v>
      </c>
      <c r="Y90" s="7">
        <v>13.5</v>
      </c>
      <c r="Z90" s="7">
        <v>12</v>
      </c>
      <c r="AA90" s="7"/>
      <c r="AB90" s="7"/>
      <c r="AC90" s="7"/>
      <c r="AD90" s="7"/>
      <c r="AE90" s="7"/>
      <c r="AF90" s="7"/>
      <c r="AG90" s="7"/>
      <c r="AH90" s="7"/>
      <c r="AI90" s="7"/>
      <c r="AJ90" s="7"/>
      <c r="AK90" s="7"/>
      <c r="AL90" s="7"/>
      <c r="AM90" s="7"/>
      <c r="AN90" s="7"/>
    </row>
    <row r="91" spans="1:40" ht="12.75">
      <c r="A91" s="86" t="s">
        <v>433</v>
      </c>
      <c r="B91" s="7"/>
      <c r="C91" s="7"/>
      <c r="D91" s="7"/>
      <c r="E91" s="7"/>
      <c r="F91" s="7"/>
      <c r="G91" s="7"/>
      <c r="H91" s="7"/>
      <c r="I91" s="7"/>
      <c r="J91" s="7"/>
      <c r="K91" s="7"/>
      <c r="L91" s="7"/>
      <c r="M91" s="7"/>
      <c r="N91" s="7"/>
      <c r="O91" s="58">
        <v>1.7</v>
      </c>
      <c r="P91" s="58">
        <v>1.8</v>
      </c>
      <c r="Q91" s="58">
        <v>2</v>
      </c>
      <c r="R91" s="58">
        <v>2.2</v>
      </c>
      <c r="S91" s="58">
        <v>2.4</v>
      </c>
      <c r="T91" s="10">
        <v>2.6</v>
      </c>
      <c r="U91" s="7">
        <v>2.8</v>
      </c>
      <c r="V91" s="7">
        <v>3.1</v>
      </c>
      <c r="W91" s="7">
        <v>3.3</v>
      </c>
      <c r="X91" s="7">
        <v>3.4</v>
      </c>
      <c r="Y91" s="7">
        <v>3.6</v>
      </c>
      <c r="Z91" s="7">
        <v>3.6</v>
      </c>
      <c r="AA91" s="7"/>
      <c r="AB91" s="7"/>
      <c r="AC91" s="7"/>
      <c r="AD91" s="7"/>
      <c r="AE91" s="7"/>
      <c r="AF91" s="7"/>
      <c r="AG91" s="7"/>
      <c r="AH91" s="7"/>
      <c r="AI91" s="7"/>
      <c r="AJ91" s="7"/>
      <c r="AK91" s="7"/>
      <c r="AL91" s="7"/>
      <c r="AM91" s="7"/>
      <c r="AN91" s="7"/>
    </row>
    <row r="92" spans="1:40" ht="15" customHeight="1">
      <c r="A92" s="86" t="s">
        <v>442</v>
      </c>
      <c r="B92" s="7"/>
      <c r="C92" s="7"/>
      <c r="D92" s="7"/>
      <c r="E92" s="7"/>
      <c r="F92" s="7"/>
      <c r="G92" s="7"/>
      <c r="H92" s="7"/>
      <c r="I92" s="7"/>
      <c r="J92" s="7"/>
      <c r="K92" s="7"/>
      <c r="L92" s="7"/>
      <c r="M92" s="7"/>
      <c r="N92" s="7"/>
      <c r="O92" s="58">
        <v>3.3</v>
      </c>
      <c r="P92" s="58">
        <v>2.8</v>
      </c>
      <c r="Q92" s="58">
        <v>3.1</v>
      </c>
      <c r="R92" s="58">
        <v>3.3</v>
      </c>
      <c r="S92" s="58">
        <v>3.3</v>
      </c>
      <c r="T92" s="10">
        <v>3.4</v>
      </c>
      <c r="U92" s="7">
        <v>3.6</v>
      </c>
      <c r="V92" s="7">
        <v>3.6</v>
      </c>
      <c r="W92" s="7">
        <v>3.7</v>
      </c>
      <c r="X92" s="7">
        <v>3.5</v>
      </c>
      <c r="Y92" s="7">
        <v>3.7</v>
      </c>
      <c r="Z92" s="7">
        <v>3.5</v>
      </c>
      <c r="AA92" s="7"/>
      <c r="AB92" s="7"/>
      <c r="AC92" s="7"/>
      <c r="AD92" s="7"/>
      <c r="AE92" s="7"/>
      <c r="AF92" s="7"/>
      <c r="AG92" s="7"/>
      <c r="AH92" s="7"/>
      <c r="AI92" s="7"/>
      <c r="AJ92" s="7"/>
      <c r="AK92" s="7"/>
      <c r="AL92" s="7"/>
      <c r="AM92" s="7"/>
      <c r="AN92" s="7"/>
    </row>
    <row r="93" spans="1:40" ht="12.75">
      <c r="A93" s="86" t="s">
        <v>435</v>
      </c>
      <c r="B93" s="7"/>
      <c r="C93" s="7"/>
      <c r="D93" s="7"/>
      <c r="E93" s="7"/>
      <c r="F93" s="7"/>
      <c r="G93" s="7"/>
      <c r="H93" s="7"/>
      <c r="I93" s="7"/>
      <c r="J93" s="7"/>
      <c r="K93" s="7"/>
      <c r="L93" s="7"/>
      <c r="M93" s="7"/>
      <c r="N93" s="7"/>
      <c r="O93" s="58">
        <v>1.9</v>
      </c>
      <c r="P93" s="58">
        <v>2.1</v>
      </c>
      <c r="Q93" s="58">
        <v>2.3</v>
      </c>
      <c r="R93" s="58">
        <v>2.8</v>
      </c>
      <c r="S93" s="58">
        <v>3.3</v>
      </c>
      <c r="T93" s="10">
        <v>3.9</v>
      </c>
      <c r="U93" s="7">
        <v>4.2</v>
      </c>
      <c r="V93" s="7">
        <v>4.7</v>
      </c>
      <c r="W93" s="7">
        <v>4.6</v>
      </c>
      <c r="X93" s="7">
        <v>4.8</v>
      </c>
      <c r="Y93" s="7">
        <v>6.2</v>
      </c>
      <c r="Z93" s="87">
        <v>7</v>
      </c>
      <c r="AA93" s="7"/>
      <c r="AB93" s="7"/>
      <c r="AC93" s="7"/>
      <c r="AD93" s="7"/>
      <c r="AE93" s="7"/>
      <c r="AF93" s="7"/>
      <c r="AG93" s="7"/>
      <c r="AH93" s="7"/>
      <c r="AI93" s="7"/>
      <c r="AJ93" s="7"/>
      <c r="AK93" s="7"/>
      <c r="AL93" s="7"/>
      <c r="AM93" s="7"/>
      <c r="AN93" s="7"/>
    </row>
    <row r="94" spans="1:40" ht="12.75">
      <c r="A94" s="86" t="s">
        <v>436</v>
      </c>
      <c r="B94" s="7"/>
      <c r="C94" s="7"/>
      <c r="D94" s="7"/>
      <c r="E94" s="7"/>
      <c r="F94" s="7"/>
      <c r="G94" s="7"/>
      <c r="H94" s="7"/>
      <c r="I94" s="7"/>
      <c r="J94" s="7"/>
      <c r="K94" s="7"/>
      <c r="L94" s="7"/>
      <c r="M94" s="7"/>
      <c r="N94" s="7"/>
      <c r="O94" s="58">
        <v>3.2</v>
      </c>
      <c r="P94" s="58">
        <v>3.9</v>
      </c>
      <c r="Q94" s="58">
        <v>4.7</v>
      </c>
      <c r="R94" s="58">
        <v>5.4</v>
      </c>
      <c r="S94" s="58">
        <v>6.1</v>
      </c>
      <c r="T94" s="10">
        <v>6.5</v>
      </c>
      <c r="U94" s="7">
        <v>6.6</v>
      </c>
      <c r="V94" s="7">
        <v>6.8</v>
      </c>
      <c r="W94" s="18">
        <v>7</v>
      </c>
      <c r="X94" s="7">
        <v>6.5</v>
      </c>
      <c r="Y94" s="7">
        <v>6.4</v>
      </c>
      <c r="Z94" s="7">
        <v>5.8</v>
      </c>
      <c r="AA94" s="7"/>
      <c r="AB94" s="7"/>
      <c r="AC94" s="7"/>
      <c r="AD94" s="7"/>
      <c r="AE94" s="7"/>
      <c r="AF94" s="7"/>
      <c r="AG94" s="7"/>
      <c r="AH94" s="7"/>
      <c r="AI94" s="7"/>
      <c r="AJ94" s="7"/>
      <c r="AK94" s="7"/>
      <c r="AL94" s="7"/>
      <c r="AM94" s="7"/>
      <c r="AN94" s="7"/>
    </row>
    <row r="95" spans="1:40" ht="54.75" customHeight="1">
      <c r="A95" s="85" t="s">
        <v>2403</v>
      </c>
      <c r="B95" s="58"/>
      <c r="C95" s="58"/>
      <c r="D95" s="7">
        <v>5.3</v>
      </c>
      <c r="E95" s="7">
        <v>5.2</v>
      </c>
      <c r="F95" s="7">
        <v>5.2</v>
      </c>
      <c r="G95" s="7">
        <v>5.1</v>
      </c>
      <c r="H95" s="7">
        <v>5.1</v>
      </c>
      <c r="I95" s="7">
        <v>5.2</v>
      </c>
      <c r="J95" s="7">
        <v>5.2</v>
      </c>
      <c r="K95" s="74">
        <v>5.1</v>
      </c>
      <c r="L95" s="74">
        <v>5.1</v>
      </c>
      <c r="M95" s="58" t="s">
        <v>447</v>
      </c>
      <c r="N95" s="58" t="s">
        <v>447</v>
      </c>
      <c r="O95" s="58">
        <v>5.2</v>
      </c>
      <c r="P95" s="58">
        <v>5.1</v>
      </c>
      <c r="Q95" s="58">
        <v>5.3</v>
      </c>
      <c r="R95" s="58">
        <v>5.3</v>
      </c>
      <c r="S95" s="58">
        <v>5.1</v>
      </c>
      <c r="T95" s="10">
        <v>5.1</v>
      </c>
      <c r="U95" s="7">
        <v>5.1</v>
      </c>
      <c r="V95" s="7">
        <v>5.4</v>
      </c>
      <c r="W95" s="7">
        <v>5.3</v>
      </c>
      <c r="X95" s="18">
        <v>5</v>
      </c>
      <c r="Y95" s="7">
        <v>4.6</v>
      </c>
      <c r="Z95" s="7">
        <v>4.6</v>
      </c>
      <c r="AA95" s="7"/>
      <c r="AB95" s="7"/>
      <c r="AC95" s="7"/>
      <c r="AD95" s="7"/>
      <c r="AE95" s="7"/>
      <c r="AF95" s="7"/>
      <c r="AG95" s="7"/>
      <c r="AH95" s="7"/>
      <c r="AI95" s="7"/>
      <c r="AJ95" s="7"/>
      <c r="AK95" s="7"/>
      <c r="AL95" s="7"/>
      <c r="AM95" s="7"/>
      <c r="AN95" s="7"/>
    </row>
    <row r="96" spans="1:40" ht="17.25" customHeight="1">
      <c r="A96" s="395" t="s">
        <v>2401</v>
      </c>
      <c r="B96" s="58"/>
      <c r="C96" s="58"/>
      <c r="D96" s="7"/>
      <c r="E96" s="7"/>
      <c r="F96" s="7"/>
      <c r="G96" s="7"/>
      <c r="H96" s="7"/>
      <c r="I96" s="7"/>
      <c r="J96" s="7"/>
      <c r="K96" s="74"/>
      <c r="L96" s="74"/>
      <c r="M96" s="58"/>
      <c r="N96" s="58"/>
      <c r="O96" s="58"/>
      <c r="P96" s="58"/>
      <c r="Q96" s="58"/>
      <c r="R96" s="58"/>
      <c r="S96" s="58"/>
      <c r="T96" s="10"/>
      <c r="U96" s="7"/>
      <c r="V96" s="7"/>
      <c r="W96" s="7"/>
      <c r="X96" s="18"/>
      <c r="Y96" s="7"/>
      <c r="Z96" s="7">
        <v>1.9</v>
      </c>
      <c r="AA96" s="7"/>
      <c r="AB96" s="7"/>
      <c r="AC96" s="7"/>
      <c r="AD96" s="7"/>
      <c r="AE96" s="7"/>
      <c r="AF96" s="7"/>
      <c r="AG96" s="7"/>
      <c r="AH96" s="7"/>
      <c r="AI96" s="7"/>
      <c r="AJ96" s="7"/>
      <c r="AK96" s="7"/>
      <c r="AL96" s="7"/>
      <c r="AM96" s="7"/>
      <c r="AN96" s="7"/>
    </row>
    <row r="97" spans="1:40" ht="15" customHeight="1">
      <c r="A97" s="86" t="s">
        <v>432</v>
      </c>
      <c r="B97" s="7"/>
      <c r="C97" s="7"/>
      <c r="D97" s="7"/>
      <c r="E97" s="7"/>
      <c r="F97" s="7"/>
      <c r="G97" s="7"/>
      <c r="H97" s="7"/>
      <c r="I97" s="7"/>
      <c r="J97" s="7"/>
      <c r="K97" s="7"/>
      <c r="L97" s="7"/>
      <c r="M97" s="7"/>
      <c r="N97" s="7"/>
      <c r="O97" s="58">
        <v>12.1</v>
      </c>
      <c r="P97" s="58">
        <v>11.2</v>
      </c>
      <c r="Q97" s="58">
        <v>11.7</v>
      </c>
      <c r="R97" s="58">
        <v>12.5</v>
      </c>
      <c r="S97" s="58">
        <v>12.4</v>
      </c>
      <c r="T97" s="10">
        <v>11.8</v>
      </c>
      <c r="U97" s="7">
        <v>11.3</v>
      </c>
      <c r="V97" s="7">
        <v>12.3</v>
      </c>
      <c r="W97" s="7">
        <v>12.2</v>
      </c>
      <c r="X97" s="7">
        <v>11.6</v>
      </c>
      <c r="Y97" s="7">
        <v>11.2</v>
      </c>
      <c r="Z97" s="7">
        <v>11.8</v>
      </c>
      <c r="AA97" s="7"/>
      <c r="AB97" s="7"/>
      <c r="AC97" s="7"/>
      <c r="AD97" s="7"/>
      <c r="AE97" s="7"/>
      <c r="AF97" s="7"/>
      <c r="AG97" s="7"/>
      <c r="AH97" s="7"/>
      <c r="AI97" s="7"/>
      <c r="AJ97" s="7"/>
      <c r="AK97" s="7"/>
      <c r="AL97" s="7"/>
      <c r="AM97" s="7"/>
      <c r="AN97" s="7"/>
    </row>
    <row r="98" spans="1:40" ht="12.75">
      <c r="A98" s="86" t="s">
        <v>433</v>
      </c>
      <c r="B98" s="7"/>
      <c r="C98" s="7"/>
      <c r="D98" s="7"/>
      <c r="E98" s="7"/>
      <c r="F98" s="7"/>
      <c r="G98" s="7"/>
      <c r="H98" s="7"/>
      <c r="I98" s="7"/>
      <c r="J98" s="7"/>
      <c r="K98" s="7"/>
      <c r="L98" s="7"/>
      <c r="M98" s="7"/>
      <c r="N98" s="7"/>
      <c r="O98" s="58">
        <v>6.4</v>
      </c>
      <c r="P98" s="58">
        <v>6.4</v>
      </c>
      <c r="Q98" s="58">
        <v>6.7</v>
      </c>
      <c r="R98" s="58">
        <v>6.5</v>
      </c>
      <c r="S98" s="58">
        <v>6.3</v>
      </c>
      <c r="T98" s="10">
        <v>6.4</v>
      </c>
      <c r="U98" s="7">
        <v>6.4</v>
      </c>
      <c r="V98" s="7">
        <v>6.8</v>
      </c>
      <c r="W98" s="7">
        <v>6.7</v>
      </c>
      <c r="X98" s="7">
        <v>6.7</v>
      </c>
      <c r="Y98" s="23">
        <v>6</v>
      </c>
      <c r="Z98" s="7">
        <v>6.2</v>
      </c>
      <c r="AA98" s="7"/>
      <c r="AB98" s="7"/>
      <c r="AC98" s="7"/>
      <c r="AD98" s="7"/>
      <c r="AE98" s="7"/>
      <c r="AF98" s="7"/>
      <c r="AG98" s="7"/>
      <c r="AH98" s="7"/>
      <c r="AI98" s="7"/>
      <c r="AJ98" s="7"/>
      <c r="AK98" s="7"/>
      <c r="AL98" s="7"/>
      <c r="AM98" s="7"/>
      <c r="AN98" s="7"/>
    </row>
    <row r="99" spans="1:40" ht="15" customHeight="1">
      <c r="A99" s="86" t="s">
        <v>434</v>
      </c>
      <c r="B99" s="7"/>
      <c r="C99" s="7"/>
      <c r="D99" s="7"/>
      <c r="E99" s="7"/>
      <c r="F99" s="7"/>
      <c r="G99" s="7"/>
      <c r="H99" s="7"/>
      <c r="I99" s="7"/>
      <c r="J99" s="7"/>
      <c r="K99" s="7"/>
      <c r="L99" s="7"/>
      <c r="M99" s="7"/>
      <c r="N99" s="7"/>
      <c r="O99" s="58">
        <v>7</v>
      </c>
      <c r="P99" s="58">
        <v>6.3</v>
      </c>
      <c r="Q99" s="58">
        <v>6.2</v>
      </c>
      <c r="R99" s="58">
        <v>6.5</v>
      </c>
      <c r="S99" s="58">
        <v>6.1</v>
      </c>
      <c r="T99" s="10">
        <v>5.7</v>
      </c>
      <c r="U99" s="7">
        <v>5.9</v>
      </c>
      <c r="V99" s="7">
        <v>5.6</v>
      </c>
      <c r="W99" s="7">
        <v>5.2</v>
      </c>
      <c r="X99" s="7">
        <v>4.2</v>
      </c>
      <c r="Y99" s="7">
        <v>3.7</v>
      </c>
      <c r="Z99" s="7">
        <v>3.6</v>
      </c>
      <c r="AA99" s="7"/>
      <c r="AB99" s="7"/>
      <c r="AC99" s="7"/>
      <c r="AD99" s="7"/>
      <c r="AE99" s="7"/>
      <c r="AF99" s="7"/>
      <c r="AG99" s="7"/>
      <c r="AH99" s="7"/>
      <c r="AI99" s="7"/>
      <c r="AJ99" s="7"/>
      <c r="AK99" s="7"/>
      <c r="AL99" s="7"/>
      <c r="AM99" s="7"/>
      <c r="AN99" s="7"/>
    </row>
    <row r="100" spans="1:40" ht="12.75">
      <c r="A100" s="86" t="s">
        <v>435</v>
      </c>
      <c r="B100" s="7"/>
      <c r="C100" s="7"/>
      <c r="D100" s="7"/>
      <c r="E100" s="7"/>
      <c r="F100" s="7"/>
      <c r="G100" s="7"/>
      <c r="H100" s="7"/>
      <c r="I100" s="7"/>
      <c r="J100" s="7"/>
      <c r="K100" s="7"/>
      <c r="L100" s="7"/>
      <c r="M100" s="7"/>
      <c r="N100" s="7"/>
      <c r="O100" s="58">
        <v>2.7</v>
      </c>
      <c r="P100" s="58">
        <v>3</v>
      </c>
      <c r="Q100" s="58">
        <v>2.9</v>
      </c>
      <c r="R100" s="58">
        <v>3</v>
      </c>
      <c r="S100" s="58">
        <v>2.9</v>
      </c>
      <c r="T100" s="10">
        <v>3.2</v>
      </c>
      <c r="U100" s="7">
        <v>3.3</v>
      </c>
      <c r="V100" s="7">
        <v>3.6</v>
      </c>
      <c r="W100" s="7">
        <v>3.6</v>
      </c>
      <c r="X100" s="7">
        <v>3.3</v>
      </c>
      <c r="Y100" s="7">
        <v>3.6</v>
      </c>
      <c r="Z100" s="7">
        <v>3.8</v>
      </c>
      <c r="AA100" s="7"/>
      <c r="AB100" s="7"/>
      <c r="AC100" s="7"/>
      <c r="AD100" s="7"/>
      <c r="AE100" s="7"/>
      <c r="AF100" s="7"/>
      <c r="AG100" s="7"/>
      <c r="AH100" s="7"/>
      <c r="AI100" s="7"/>
      <c r="AJ100" s="7"/>
      <c r="AK100" s="7"/>
      <c r="AL100" s="7"/>
      <c r="AM100" s="7"/>
      <c r="AN100" s="7"/>
    </row>
    <row r="101" spans="1:40" ht="12.75">
      <c r="A101" s="86" t="s">
        <v>436</v>
      </c>
      <c r="B101" s="7"/>
      <c r="C101" s="7"/>
      <c r="D101" s="7"/>
      <c r="E101" s="7"/>
      <c r="F101" s="7"/>
      <c r="G101" s="7"/>
      <c r="H101" s="7"/>
      <c r="I101" s="7"/>
      <c r="J101" s="7"/>
      <c r="K101" s="7"/>
      <c r="L101" s="7"/>
      <c r="M101" s="7"/>
      <c r="N101" s="7"/>
      <c r="O101" s="58">
        <v>1.2</v>
      </c>
      <c r="P101" s="58">
        <v>1.2</v>
      </c>
      <c r="Q101" s="58">
        <v>1.2</v>
      </c>
      <c r="R101" s="58">
        <v>1.2</v>
      </c>
      <c r="S101" s="58">
        <v>1.1</v>
      </c>
      <c r="T101" s="10">
        <v>1.2</v>
      </c>
      <c r="U101" s="7">
        <v>1.1</v>
      </c>
      <c r="V101" s="7">
        <v>1.2</v>
      </c>
      <c r="W101" s="7">
        <v>1.1</v>
      </c>
      <c r="X101" s="7">
        <v>1.1</v>
      </c>
      <c r="Y101" s="23">
        <v>1</v>
      </c>
      <c r="Z101" s="23">
        <v>1</v>
      </c>
      <c r="AA101" s="7"/>
      <c r="AB101" s="7"/>
      <c r="AC101" s="7"/>
      <c r="AD101" s="7"/>
      <c r="AE101" s="7"/>
      <c r="AF101" s="7"/>
      <c r="AG101" s="7"/>
      <c r="AH101" s="7"/>
      <c r="AI101" s="7"/>
      <c r="AJ101" s="7"/>
      <c r="AK101" s="7"/>
      <c r="AL101" s="7"/>
      <c r="AM101" s="7"/>
      <c r="AN101" s="7"/>
    </row>
    <row r="102" spans="1:40" ht="41.25" customHeight="1">
      <c r="A102" s="31" t="s">
        <v>2404</v>
      </c>
      <c r="B102" s="88"/>
      <c r="C102" s="88"/>
      <c r="D102" s="27">
        <v>2.6</v>
      </c>
      <c r="E102" s="7">
        <v>2.5</v>
      </c>
      <c r="F102" s="7">
        <v>2.5</v>
      </c>
      <c r="G102" s="7">
        <v>2.5</v>
      </c>
      <c r="H102" s="7">
        <v>2.5</v>
      </c>
      <c r="I102" s="7">
        <v>2.5</v>
      </c>
      <c r="J102" s="7">
        <v>2.7</v>
      </c>
      <c r="K102" s="58" t="s">
        <v>448</v>
      </c>
      <c r="L102" s="58" t="s">
        <v>449</v>
      </c>
      <c r="M102" s="58" t="s">
        <v>450</v>
      </c>
      <c r="N102" s="58" t="s">
        <v>451</v>
      </c>
      <c r="O102" s="58">
        <v>5.2</v>
      </c>
      <c r="P102" s="58">
        <v>5.9</v>
      </c>
      <c r="Q102" s="58">
        <v>6.7</v>
      </c>
      <c r="R102" s="58">
        <v>8</v>
      </c>
      <c r="S102" s="18">
        <v>9</v>
      </c>
      <c r="T102" s="10">
        <v>9.8</v>
      </c>
      <c r="U102" s="7">
        <v>10.8</v>
      </c>
      <c r="V102" s="18">
        <v>12</v>
      </c>
      <c r="W102" s="18">
        <v>13</v>
      </c>
      <c r="X102" s="7">
        <v>13.2</v>
      </c>
      <c r="Y102" s="7">
        <v>15.5</v>
      </c>
      <c r="Z102" s="7">
        <v>16.5</v>
      </c>
      <c r="AA102" s="7"/>
      <c r="AB102" s="7"/>
      <c r="AC102" s="7"/>
      <c r="AD102" s="7"/>
      <c r="AE102" s="7"/>
      <c r="AF102" s="7"/>
      <c r="AG102" s="7"/>
      <c r="AH102" s="7"/>
      <c r="AI102" s="7"/>
      <c r="AJ102" s="7"/>
      <c r="AK102" s="7"/>
      <c r="AL102" s="7"/>
      <c r="AM102" s="7"/>
      <c r="AN102" s="7"/>
    </row>
    <row r="103" spans="1:40" ht="16.5" customHeight="1">
      <c r="A103" s="25" t="s">
        <v>2401</v>
      </c>
      <c r="B103" s="88"/>
      <c r="C103" s="88"/>
      <c r="D103" s="27"/>
      <c r="E103" s="7"/>
      <c r="F103" s="7"/>
      <c r="G103" s="7"/>
      <c r="H103" s="7"/>
      <c r="I103" s="7"/>
      <c r="J103" s="7"/>
      <c r="K103" s="58"/>
      <c r="L103" s="58"/>
      <c r="M103" s="58"/>
      <c r="N103" s="58"/>
      <c r="O103" s="58"/>
      <c r="P103" s="58"/>
      <c r="Q103" s="58"/>
      <c r="R103" s="58"/>
      <c r="S103" s="18"/>
      <c r="T103" s="10"/>
      <c r="U103" s="7"/>
      <c r="V103" s="18"/>
      <c r="W103" s="18"/>
      <c r="X103" s="7"/>
      <c r="Y103" s="7"/>
      <c r="Z103" s="7">
        <v>14.3</v>
      </c>
      <c r="AA103" s="7"/>
      <c r="AB103" s="7"/>
      <c r="AC103" s="7"/>
      <c r="AD103" s="7"/>
      <c r="AE103" s="7"/>
      <c r="AF103" s="7"/>
      <c r="AG103" s="7"/>
      <c r="AH103" s="7"/>
      <c r="AI103" s="7"/>
      <c r="AJ103" s="7"/>
      <c r="AK103" s="7"/>
      <c r="AL103" s="7"/>
      <c r="AM103" s="7"/>
      <c r="AN103" s="7"/>
    </row>
    <row r="104" spans="1:40" ht="12.75" customHeight="1">
      <c r="A104" s="86" t="s">
        <v>432</v>
      </c>
      <c r="B104" s="27"/>
      <c r="C104" s="27"/>
      <c r="D104" s="27"/>
      <c r="E104" s="7"/>
      <c r="F104" s="7"/>
      <c r="G104" s="7"/>
      <c r="H104" s="7"/>
      <c r="I104" s="7"/>
      <c r="J104" s="7"/>
      <c r="K104" s="7"/>
      <c r="L104" s="7"/>
      <c r="M104" s="7"/>
      <c r="N104" s="7"/>
      <c r="O104" s="58">
        <v>13.9</v>
      </c>
      <c r="P104" s="58">
        <v>14.5</v>
      </c>
      <c r="Q104" s="58">
        <v>16</v>
      </c>
      <c r="R104" s="58">
        <v>18.8</v>
      </c>
      <c r="S104" s="58">
        <v>20.2</v>
      </c>
      <c r="T104" s="10">
        <v>21.7</v>
      </c>
      <c r="U104" s="7">
        <v>22.8</v>
      </c>
      <c r="V104" s="7">
        <v>25.5</v>
      </c>
      <c r="W104" s="7">
        <v>26.6</v>
      </c>
      <c r="X104" s="7">
        <v>27.4</v>
      </c>
      <c r="Y104" s="7">
        <v>29.8</v>
      </c>
      <c r="Z104" s="7">
        <v>30.9</v>
      </c>
      <c r="AA104" s="7"/>
      <c r="AB104" s="7"/>
      <c r="AC104" s="7"/>
      <c r="AD104" s="7"/>
      <c r="AE104" s="7"/>
      <c r="AF104" s="7"/>
      <c r="AG104" s="7"/>
      <c r="AH104" s="7"/>
      <c r="AI104" s="7"/>
      <c r="AJ104" s="7"/>
      <c r="AK104" s="7"/>
      <c r="AL104" s="7"/>
      <c r="AM104" s="7"/>
      <c r="AN104" s="7"/>
    </row>
    <row r="105" spans="1:40" ht="12.75">
      <c r="A105" s="86" t="s">
        <v>433</v>
      </c>
      <c r="B105" s="27"/>
      <c r="C105" s="27"/>
      <c r="D105" s="27"/>
      <c r="E105" s="7"/>
      <c r="F105" s="7"/>
      <c r="G105" s="7"/>
      <c r="H105" s="7"/>
      <c r="I105" s="7"/>
      <c r="J105" s="7"/>
      <c r="K105" s="7"/>
      <c r="L105" s="7"/>
      <c r="M105" s="7"/>
      <c r="N105" s="7"/>
      <c r="O105" s="58">
        <v>3.8</v>
      </c>
      <c r="P105" s="58">
        <v>4.3</v>
      </c>
      <c r="Q105" s="58">
        <v>4.8</v>
      </c>
      <c r="R105" s="58">
        <v>6.3</v>
      </c>
      <c r="S105" s="58">
        <v>7.2</v>
      </c>
      <c r="T105" s="58">
        <v>8</v>
      </c>
      <c r="U105" s="7">
        <v>9.1</v>
      </c>
      <c r="V105" s="7">
        <v>10.5</v>
      </c>
      <c r="W105" s="7">
        <v>11.6</v>
      </c>
      <c r="X105" s="7">
        <v>12.4</v>
      </c>
      <c r="Y105" s="7">
        <v>14.6</v>
      </c>
      <c r="Z105" s="7">
        <v>16.3</v>
      </c>
      <c r="AA105" s="7"/>
      <c r="AB105" s="7"/>
      <c r="AC105" s="7"/>
      <c r="AD105" s="7"/>
      <c r="AE105" s="7"/>
      <c r="AF105" s="7"/>
      <c r="AG105" s="7"/>
      <c r="AH105" s="7"/>
      <c r="AI105" s="7"/>
      <c r="AJ105" s="7"/>
      <c r="AK105" s="7"/>
      <c r="AL105" s="7"/>
      <c r="AM105" s="7"/>
      <c r="AN105" s="7"/>
    </row>
    <row r="106" spans="1:40" ht="15" customHeight="1">
      <c r="A106" s="86" t="s">
        <v>434</v>
      </c>
      <c r="B106" s="27"/>
      <c r="C106" s="27"/>
      <c r="D106" s="27"/>
      <c r="E106" s="7"/>
      <c r="F106" s="7"/>
      <c r="G106" s="7"/>
      <c r="H106" s="7"/>
      <c r="I106" s="7"/>
      <c r="J106" s="7"/>
      <c r="K106" s="7"/>
      <c r="L106" s="7"/>
      <c r="M106" s="7"/>
      <c r="N106" s="7"/>
      <c r="O106" s="58">
        <v>5.5</v>
      </c>
      <c r="P106" s="58">
        <v>6.2</v>
      </c>
      <c r="Q106" s="58">
        <v>6.8</v>
      </c>
      <c r="R106" s="58">
        <v>8.1</v>
      </c>
      <c r="S106" s="58">
        <v>8.7</v>
      </c>
      <c r="T106" s="58">
        <v>9.1</v>
      </c>
      <c r="U106" s="7">
        <v>9.8</v>
      </c>
      <c r="V106" s="7">
        <v>10.7</v>
      </c>
      <c r="W106" s="7">
        <v>11.4</v>
      </c>
      <c r="X106" s="7">
        <v>11.2</v>
      </c>
      <c r="Y106" s="7">
        <v>13.1</v>
      </c>
      <c r="Z106" s="7">
        <v>14.1</v>
      </c>
      <c r="AA106" s="7"/>
      <c r="AB106" s="7"/>
      <c r="AC106" s="7"/>
      <c r="AD106" s="7"/>
      <c r="AE106" s="7"/>
      <c r="AF106" s="7"/>
      <c r="AG106" s="7"/>
      <c r="AH106" s="7"/>
      <c r="AI106" s="7"/>
      <c r="AJ106" s="7"/>
      <c r="AK106" s="7"/>
      <c r="AL106" s="7"/>
      <c r="AM106" s="7"/>
      <c r="AN106" s="7"/>
    </row>
    <row r="107" spans="1:40" ht="12.75">
      <c r="A107" s="86" t="s">
        <v>435</v>
      </c>
      <c r="B107" s="27"/>
      <c r="C107" s="27"/>
      <c r="D107" s="27"/>
      <c r="E107" s="7"/>
      <c r="F107" s="7"/>
      <c r="G107" s="7"/>
      <c r="H107" s="7"/>
      <c r="I107" s="7"/>
      <c r="J107" s="7"/>
      <c r="K107" s="7"/>
      <c r="L107" s="7"/>
      <c r="M107" s="7"/>
      <c r="N107" s="7"/>
      <c r="O107" s="58">
        <v>6</v>
      </c>
      <c r="P107" s="58">
        <v>6.8</v>
      </c>
      <c r="Q107" s="58">
        <v>7.1</v>
      </c>
      <c r="R107" s="58">
        <v>8.3</v>
      </c>
      <c r="S107" s="58">
        <v>9.5</v>
      </c>
      <c r="T107" s="58">
        <v>10.1</v>
      </c>
      <c r="U107" s="7">
        <v>11.5</v>
      </c>
      <c r="V107" s="18">
        <v>13</v>
      </c>
      <c r="W107" s="7">
        <v>14.5</v>
      </c>
      <c r="X107" s="18">
        <v>15</v>
      </c>
      <c r="Y107" s="7">
        <v>18.8</v>
      </c>
      <c r="Z107" s="7">
        <v>20.1</v>
      </c>
      <c r="AA107" s="7"/>
      <c r="AB107" s="7"/>
      <c r="AC107" s="7"/>
      <c r="AD107" s="7"/>
      <c r="AE107" s="7"/>
      <c r="AF107" s="7"/>
      <c r="AG107" s="7"/>
      <c r="AH107" s="7"/>
      <c r="AI107" s="7"/>
      <c r="AJ107" s="7"/>
      <c r="AK107" s="7"/>
      <c r="AL107" s="7"/>
      <c r="AM107" s="7"/>
      <c r="AN107" s="7"/>
    </row>
    <row r="108" spans="1:40" ht="12.75">
      <c r="A108" s="86" t="s">
        <v>436</v>
      </c>
      <c r="B108" s="27"/>
      <c r="C108" s="27"/>
      <c r="D108" s="27"/>
      <c r="E108" s="7"/>
      <c r="F108" s="7"/>
      <c r="G108" s="7"/>
      <c r="H108" s="7"/>
      <c r="I108" s="7"/>
      <c r="J108" s="7"/>
      <c r="K108" s="7"/>
      <c r="L108" s="7"/>
      <c r="M108" s="7"/>
      <c r="N108" s="7"/>
      <c r="O108" s="58">
        <v>5.2</v>
      </c>
      <c r="P108" s="58">
        <v>6.3</v>
      </c>
      <c r="Q108" s="58">
        <v>7.5</v>
      </c>
      <c r="R108" s="58">
        <v>8.6</v>
      </c>
      <c r="S108" s="58">
        <v>9.2</v>
      </c>
      <c r="T108" s="58">
        <v>10</v>
      </c>
      <c r="U108" s="7">
        <v>10.6</v>
      </c>
      <c r="V108" s="18">
        <v>11</v>
      </c>
      <c r="W108" s="7">
        <v>11.3</v>
      </c>
      <c r="X108" s="7">
        <v>10.8</v>
      </c>
      <c r="Y108" s="7">
        <v>12.8</v>
      </c>
      <c r="Z108" s="7">
        <v>13.4</v>
      </c>
      <c r="AA108" s="7"/>
      <c r="AB108" s="7"/>
      <c r="AC108" s="7"/>
      <c r="AD108" s="7"/>
      <c r="AE108" s="7"/>
      <c r="AF108" s="7"/>
      <c r="AG108" s="7"/>
      <c r="AH108" s="7"/>
      <c r="AI108" s="7"/>
      <c r="AJ108" s="7"/>
      <c r="AK108" s="7"/>
      <c r="AL108" s="7"/>
      <c r="AM108" s="7"/>
      <c r="AN108" s="7"/>
    </row>
    <row r="109" spans="1:40" ht="42.75" customHeight="1">
      <c r="A109" s="5" t="s">
        <v>452</v>
      </c>
      <c r="B109" s="27"/>
      <c r="C109" s="89">
        <v>363.7</v>
      </c>
      <c r="D109" s="89">
        <v>343</v>
      </c>
      <c r="E109" s="90">
        <v>300.1</v>
      </c>
      <c r="F109" s="90">
        <v>270.7</v>
      </c>
      <c r="G109" s="90">
        <v>212.5</v>
      </c>
      <c r="H109" s="90">
        <v>185.2</v>
      </c>
      <c r="I109" s="90">
        <v>158.5</v>
      </c>
      <c r="J109" s="90">
        <v>153.1</v>
      </c>
      <c r="K109" s="90">
        <v>151.8</v>
      </c>
      <c r="L109" s="90">
        <v>144.7</v>
      </c>
      <c r="M109" s="90">
        <v>127.7</v>
      </c>
      <c r="N109" s="90">
        <v>106.7</v>
      </c>
      <c r="O109" s="90">
        <v>87.8</v>
      </c>
      <c r="P109" s="90">
        <v>77.7</v>
      </c>
      <c r="Q109" s="90">
        <v>70.7</v>
      </c>
      <c r="R109" s="90">
        <v>66.1</v>
      </c>
      <c r="S109" s="90">
        <v>58.3</v>
      </c>
      <c r="T109" s="90">
        <v>46.1</v>
      </c>
      <c r="U109" s="7">
        <v>47.7</v>
      </c>
      <c r="V109" s="7">
        <v>43.6</v>
      </c>
      <c r="W109" s="7">
        <v>40.4</v>
      </c>
      <c r="X109" s="7">
        <v>35.6</v>
      </c>
      <c r="Y109" s="10">
        <v>31.3</v>
      </c>
      <c r="Z109" s="7">
        <v>28.2</v>
      </c>
      <c r="AA109" s="7"/>
      <c r="AB109" s="7"/>
      <c r="AC109" s="7"/>
      <c r="AD109" s="7"/>
      <c r="AE109" s="7"/>
      <c r="AF109" s="7"/>
      <c r="AG109" s="7"/>
      <c r="AH109" s="7"/>
      <c r="AI109" s="7"/>
      <c r="AJ109" s="7"/>
      <c r="AK109" s="7"/>
      <c r="AL109" s="7"/>
      <c r="AM109" s="7"/>
      <c r="AN109" s="7"/>
    </row>
    <row r="110" spans="1:40" ht="30" customHeight="1">
      <c r="A110" s="17" t="s">
        <v>453</v>
      </c>
      <c r="B110" s="27"/>
      <c r="C110" s="89">
        <v>7.7</v>
      </c>
      <c r="D110" s="89">
        <v>7.6</v>
      </c>
      <c r="E110" s="90">
        <v>6.8</v>
      </c>
      <c r="F110" s="90">
        <v>6.8</v>
      </c>
      <c r="G110" s="90">
        <v>5.4</v>
      </c>
      <c r="H110" s="90">
        <v>4.7</v>
      </c>
      <c r="I110" s="90">
        <v>4.3</v>
      </c>
      <c r="J110" s="90">
        <v>4.3</v>
      </c>
      <c r="K110" s="90">
        <v>4.4</v>
      </c>
      <c r="L110" s="90">
        <v>4.4</v>
      </c>
      <c r="M110" s="90">
        <v>3.9</v>
      </c>
      <c r="N110" s="90">
        <v>3.5</v>
      </c>
      <c r="O110" s="90">
        <v>3.3</v>
      </c>
      <c r="P110" s="90">
        <v>3.1</v>
      </c>
      <c r="Q110" s="90">
        <v>2.9</v>
      </c>
      <c r="R110" s="90">
        <v>3</v>
      </c>
      <c r="S110" s="90">
        <v>2.6</v>
      </c>
      <c r="T110" s="90">
        <v>2</v>
      </c>
      <c r="U110" s="18">
        <v>2</v>
      </c>
      <c r="V110" s="18">
        <v>1.82</v>
      </c>
      <c r="W110" s="7">
        <v>1.8</v>
      </c>
      <c r="X110" s="7">
        <v>1.7</v>
      </c>
      <c r="Y110" s="10">
        <v>1.5</v>
      </c>
      <c r="Z110" s="7">
        <v>1.3</v>
      </c>
      <c r="AA110" s="7"/>
      <c r="AB110" s="7"/>
      <c r="AC110" s="7"/>
      <c r="AD110" s="7"/>
      <c r="AE110" s="7"/>
      <c r="AF110" s="7"/>
      <c r="AG110" s="7"/>
      <c r="AH110" s="7"/>
      <c r="AI110" s="7"/>
      <c r="AJ110" s="7"/>
      <c r="AK110" s="7"/>
      <c r="AL110" s="7"/>
      <c r="AM110" s="7"/>
      <c r="AN110" s="7"/>
    </row>
    <row r="111" spans="1:40" ht="24" customHeight="1">
      <c r="A111" s="423" t="s">
        <v>454</v>
      </c>
      <c r="B111" s="423"/>
      <c r="C111" s="423"/>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7"/>
      <c r="AB111" s="7"/>
      <c r="AC111" s="7"/>
      <c r="AD111" s="7"/>
      <c r="AE111" s="7"/>
      <c r="AF111" s="7"/>
      <c r="AG111" s="7"/>
      <c r="AH111" s="7"/>
      <c r="AI111" s="7"/>
      <c r="AJ111" s="7"/>
      <c r="AK111" s="7"/>
      <c r="AL111" s="7"/>
      <c r="AM111" s="7"/>
      <c r="AN111" s="7"/>
    </row>
    <row r="112" spans="1:40" ht="18.75" customHeight="1">
      <c r="A112" s="426" t="s">
        <v>2407</v>
      </c>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7"/>
      <c r="AB112" s="7"/>
      <c r="AC112" s="7"/>
      <c r="AD112" s="7"/>
      <c r="AE112" s="7"/>
      <c r="AF112" s="7"/>
      <c r="AG112" s="7"/>
      <c r="AH112" s="7"/>
      <c r="AI112" s="7"/>
      <c r="AJ112" s="7"/>
      <c r="AK112" s="7"/>
      <c r="AL112" s="7"/>
      <c r="AM112" s="7"/>
      <c r="AN112" s="7"/>
    </row>
    <row r="113" spans="1:40" ht="17.25" customHeight="1">
      <c r="A113" s="426" t="s">
        <v>455</v>
      </c>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7"/>
      <c r="AB113" s="7"/>
      <c r="AC113" s="7"/>
      <c r="AD113" s="7"/>
      <c r="AE113" s="7"/>
      <c r="AF113" s="7"/>
      <c r="AG113" s="7"/>
      <c r="AH113" s="7"/>
      <c r="AI113" s="7"/>
      <c r="AJ113" s="7"/>
      <c r="AK113" s="7"/>
      <c r="AL113" s="7"/>
      <c r="AM113" s="7"/>
      <c r="AN113" s="7"/>
    </row>
    <row r="114" spans="1:40" ht="17.25" customHeight="1">
      <c r="A114" s="426" t="s">
        <v>2405</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7"/>
      <c r="AB114" s="7"/>
      <c r="AC114" s="7"/>
      <c r="AD114" s="7"/>
      <c r="AE114" s="7"/>
      <c r="AF114" s="7"/>
      <c r="AG114" s="7"/>
      <c r="AH114" s="7"/>
      <c r="AI114" s="7"/>
      <c r="AJ114" s="7"/>
      <c r="AK114" s="7"/>
      <c r="AL114" s="7"/>
      <c r="AM114" s="7"/>
      <c r="AN114" s="7"/>
    </row>
    <row r="115" spans="1:40" ht="15" customHeight="1">
      <c r="A115" s="426" t="s">
        <v>2406</v>
      </c>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7"/>
      <c r="AB115" s="7"/>
      <c r="AC115" s="7"/>
      <c r="AD115" s="7"/>
      <c r="AE115" s="7"/>
      <c r="AF115" s="7"/>
      <c r="AG115" s="7"/>
      <c r="AH115" s="7"/>
      <c r="AI115" s="7"/>
      <c r="AJ115" s="7"/>
      <c r="AK115" s="7"/>
      <c r="AL115" s="7"/>
      <c r="AM115" s="7"/>
      <c r="AN115" s="7"/>
    </row>
  </sheetData>
  <sheetProtection selectLockedCells="1" selectUnlockedCells="1"/>
  <mergeCells count="22">
    <mergeCell ref="A112:Z112"/>
    <mergeCell ref="A113:Z113"/>
    <mergeCell ref="A114:Z114"/>
    <mergeCell ref="A115:Z115"/>
    <mergeCell ref="FY65:GR65"/>
    <mergeCell ref="GS65:HL65"/>
    <mergeCell ref="HM65:IF65"/>
    <mergeCell ref="IG65:IV65"/>
    <mergeCell ref="A72:Z72"/>
    <mergeCell ref="A111:Z111"/>
    <mergeCell ref="BI65:CB65"/>
    <mergeCell ref="CC65:CV65"/>
    <mergeCell ref="A65:Z65"/>
    <mergeCell ref="AO65:BH65"/>
    <mergeCell ref="CW65:DP65"/>
    <mergeCell ref="DQ65:EJ65"/>
    <mergeCell ref="EK65:FD65"/>
    <mergeCell ref="FE65:FX65"/>
    <mergeCell ref="A1:Z1"/>
    <mergeCell ref="A3:Z3"/>
    <mergeCell ref="A63:Z63"/>
    <mergeCell ref="A64:Z64"/>
  </mergeCells>
  <printOptions/>
  <pageMargins left="0.75" right="0.75" top="1" bottom="1" header="0.5118055555555555" footer="0.5118055555555555"/>
  <pageSetup horizontalDpi="300" verticalDpi="300" orientation="portrait" paperSize="9" r:id="rId1"/>
  <ignoredErrors>
    <ignoredError sqref="K74:N74 K81:N81 K88 M95:N95 K102:N102" numberStoredAsText="1"/>
  </ignoredErrors>
</worksheet>
</file>

<file path=xl/worksheets/sheet6.xml><?xml version="1.0" encoding="utf-8"?>
<worksheet xmlns="http://schemas.openxmlformats.org/spreadsheetml/2006/main" xmlns:r="http://schemas.openxmlformats.org/officeDocument/2006/relationships">
  <dimension ref="A1:IS162"/>
  <sheetViews>
    <sheetView zoomScalePageLayoutView="0" workbookViewId="0" topLeftCell="A1">
      <pane xSplit="1" ySplit="3" topLeftCell="L4" activePane="bottomRight" state="frozen"/>
      <selection pane="topLeft" activeCell="A1" sqref="A1"/>
      <selection pane="topRight" activeCell="B1" sqref="B1"/>
      <selection pane="bottomLeft" activeCell="A154" sqref="A154"/>
      <selection pane="bottomRight" activeCell="A1" sqref="A1:Z1"/>
    </sheetView>
  </sheetViews>
  <sheetFormatPr defaultColWidth="9.00390625" defaultRowHeight="12.75"/>
  <cols>
    <col min="1" max="1" width="34.625" style="0" customWidth="1"/>
    <col min="2" max="3" width="9.625" style="0" customWidth="1"/>
    <col min="4" max="5" width="9.875" style="0" customWidth="1"/>
    <col min="6" max="6" width="10.75390625" style="0" customWidth="1"/>
    <col min="7" max="7" width="10.375" style="0" customWidth="1"/>
    <col min="8" max="14" width="11.00390625" style="0" customWidth="1"/>
    <col min="15" max="15" width="12.625" style="0" customWidth="1"/>
    <col min="16" max="16" width="12.75390625" style="0" customWidth="1"/>
    <col min="17" max="17" width="11.125" style="0" customWidth="1"/>
    <col min="18" max="18" width="12.875" style="0" customWidth="1"/>
    <col min="19" max="19" width="11.125" style="0" customWidth="1"/>
    <col min="20" max="21" width="11.875" style="0" customWidth="1"/>
    <col min="22" max="22" width="13.75390625" style="0" customWidth="1"/>
    <col min="23" max="23" width="11.75390625" style="0" customWidth="1"/>
    <col min="24" max="24" width="11.375" style="0" customWidth="1"/>
    <col min="25" max="25" width="12.75390625" style="0" customWidth="1"/>
    <col min="26" max="26" width="11.7539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4.25" customHeight="1">
      <c r="A2" s="3" t="s">
        <v>235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456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1" ht="18.75" customHeight="1">
      <c r="A4" s="91" t="s">
        <v>457</v>
      </c>
      <c r="B4" s="7"/>
      <c r="C4" s="7"/>
      <c r="D4" s="7"/>
      <c r="E4" s="7"/>
      <c r="F4" s="7"/>
      <c r="G4" s="7"/>
      <c r="H4" s="7"/>
      <c r="I4" s="7"/>
      <c r="J4" s="7"/>
      <c r="K4" s="7"/>
      <c r="L4" s="7"/>
      <c r="M4" s="7"/>
      <c r="N4" s="7"/>
      <c r="O4" s="7"/>
      <c r="P4" s="7"/>
      <c r="Q4" s="7"/>
      <c r="R4" s="7"/>
      <c r="S4" s="7"/>
      <c r="T4" s="7"/>
      <c r="U4" s="7"/>
    </row>
    <row r="5" spans="1:21" ht="27" customHeight="1">
      <c r="A5" s="31" t="s">
        <v>458</v>
      </c>
      <c r="B5" s="7"/>
      <c r="C5" s="7"/>
      <c r="D5" s="7"/>
      <c r="E5" s="7"/>
      <c r="F5" s="7"/>
      <c r="G5" s="7"/>
      <c r="H5" s="7"/>
      <c r="I5" s="7"/>
      <c r="J5" s="7"/>
      <c r="K5" s="7"/>
      <c r="L5" s="7"/>
      <c r="M5" s="7"/>
      <c r="N5" s="7"/>
      <c r="O5" s="7"/>
      <c r="P5" s="7"/>
      <c r="Q5" s="7"/>
      <c r="R5" s="7"/>
      <c r="S5" s="7"/>
      <c r="T5" s="7"/>
      <c r="U5" s="7"/>
    </row>
    <row r="6" spans="1:25" ht="12.75">
      <c r="A6" s="39" t="s">
        <v>459</v>
      </c>
      <c r="B6" s="7"/>
      <c r="C6" s="92">
        <f aca="true" t="shared" si="0" ref="C6:K6">SUM(C8:C11)</f>
        <v>7.624600000000001</v>
      </c>
      <c r="D6" s="92">
        <f t="shared" si="0"/>
        <v>91.78949999999999</v>
      </c>
      <c r="E6" s="92">
        <f t="shared" si="0"/>
        <v>338.9017</v>
      </c>
      <c r="F6" s="92">
        <f t="shared" si="0"/>
        <v>906.4823000000001</v>
      </c>
      <c r="G6" s="92">
        <f t="shared" si="0"/>
        <v>1327.2412</v>
      </c>
      <c r="H6" s="92">
        <f t="shared" si="0"/>
        <v>1494.0085928998622</v>
      </c>
      <c r="I6" s="92">
        <f t="shared" si="0"/>
        <v>1596.3186999999998</v>
      </c>
      <c r="J6" s="92">
        <f t="shared" si="0"/>
        <v>2462.4444</v>
      </c>
      <c r="K6" s="92">
        <f t="shared" si="0"/>
        <v>3530.0577</v>
      </c>
      <c r="L6" s="92">
        <f>SUM(L8:L11)-1</f>
        <v>4666.916499999999</v>
      </c>
      <c r="M6" s="92">
        <f aca="true" t="shared" si="1" ref="M6:T6">SUM(M8:M11)</f>
        <v>6263.3913</v>
      </c>
      <c r="N6" s="92">
        <f t="shared" si="1"/>
        <v>7604.243100000001</v>
      </c>
      <c r="O6" s="92">
        <f t="shared" si="1"/>
        <v>9575.5497</v>
      </c>
      <c r="P6" s="92">
        <f t="shared" si="1"/>
        <v>12047.4191</v>
      </c>
      <c r="Q6" s="92">
        <f t="shared" si="1"/>
        <v>14842.912399999997</v>
      </c>
      <c r="R6" s="92">
        <f t="shared" si="1"/>
        <v>18316.4048</v>
      </c>
      <c r="S6" s="92">
        <f t="shared" si="1"/>
        <v>22284.3943</v>
      </c>
      <c r="T6" s="92">
        <f t="shared" si="1"/>
        <v>24252.1247</v>
      </c>
      <c r="U6" s="92">
        <v>28054.60516329104</v>
      </c>
      <c r="V6" s="92">
        <v>32460</v>
      </c>
      <c r="W6" s="92">
        <v>36793</v>
      </c>
      <c r="X6" s="92">
        <v>40848</v>
      </c>
      <c r="Y6" s="92">
        <v>45042</v>
      </c>
    </row>
    <row r="7" spans="1:24" ht="12.75">
      <c r="A7" s="49" t="s">
        <v>334</v>
      </c>
      <c r="B7" s="7"/>
      <c r="C7" s="92"/>
      <c r="D7" s="92"/>
      <c r="E7" s="92"/>
      <c r="F7" s="92"/>
      <c r="G7" s="92"/>
      <c r="H7" s="92"/>
      <c r="I7" s="92"/>
      <c r="J7" s="92"/>
      <c r="K7" s="92"/>
      <c r="L7" s="92"/>
      <c r="M7" s="92"/>
      <c r="N7" s="92"/>
      <c r="O7" s="92"/>
      <c r="P7" s="92"/>
      <c r="Q7" s="92"/>
      <c r="R7" s="92"/>
      <c r="S7" s="92"/>
      <c r="T7" s="92"/>
      <c r="U7" s="92"/>
      <c r="V7" s="92"/>
      <c r="W7" s="92"/>
      <c r="X7" s="92"/>
    </row>
    <row r="8" spans="1:25" ht="12.75">
      <c r="A8" s="49" t="s">
        <v>460</v>
      </c>
      <c r="B8" s="7"/>
      <c r="C8" s="92">
        <f>6979.4/1000</f>
        <v>6.9794</v>
      </c>
      <c r="D8" s="92">
        <f>76346.2/1000</f>
        <v>76.3462</v>
      </c>
      <c r="E8" s="92">
        <f>300749.1/1000</f>
        <v>300.7491</v>
      </c>
      <c r="F8" s="92">
        <f>694418.3/1000</f>
        <v>694.4183</v>
      </c>
      <c r="G8" s="92">
        <f>1062116.4/1000</f>
        <v>1062.1163999999999</v>
      </c>
      <c r="H8" s="92">
        <v>1236.9189</v>
      </c>
      <c r="I8" s="92">
        <v>1291.9393</v>
      </c>
      <c r="J8" s="92">
        <v>1939.2831999999999</v>
      </c>
      <c r="K8" s="92">
        <v>2944.7295</v>
      </c>
      <c r="L8" s="92">
        <v>3852.1845</v>
      </c>
      <c r="M8" s="93">
        <v>5071.2832</v>
      </c>
      <c r="N8" s="93">
        <v>6227.103</v>
      </c>
      <c r="O8" s="93">
        <v>7837</v>
      </c>
      <c r="P8" s="93">
        <v>9439.8279</v>
      </c>
      <c r="Q8" s="93">
        <v>11873.211</v>
      </c>
      <c r="R8" s="93">
        <v>15340.209</v>
      </c>
      <c r="S8" s="92">
        <v>19204.6962</v>
      </c>
      <c r="T8" s="92">
        <v>20131.506100000002</v>
      </c>
      <c r="U8" s="92">
        <v>22736.866899999997</v>
      </c>
      <c r="V8" s="92">
        <v>25947</v>
      </c>
      <c r="W8" s="92">
        <v>29224</v>
      </c>
      <c r="X8" s="92">
        <v>32723</v>
      </c>
      <c r="Y8" s="92">
        <v>36115</v>
      </c>
    </row>
    <row r="9" spans="1:25" ht="12.75">
      <c r="A9" s="49" t="s">
        <v>461</v>
      </c>
      <c r="B9" s="7"/>
      <c r="C9" s="92">
        <f>1335.8/1000</f>
        <v>1.3357999999999999</v>
      </c>
      <c r="D9" s="92">
        <f>14999.8/1000</f>
        <v>14.999799999999999</v>
      </c>
      <c r="E9" s="92">
        <f>54643.8/1000</f>
        <v>54.643800000000006</v>
      </c>
      <c r="F9" s="92">
        <f>188983.6/1000</f>
        <v>188.9836</v>
      </c>
      <c r="G9" s="92">
        <f>253605.4/1000</f>
        <v>253.6054</v>
      </c>
      <c r="H9" s="92">
        <v>295.50030380000004</v>
      </c>
      <c r="I9" s="92">
        <v>337.2482</v>
      </c>
      <c r="J9" s="92">
        <v>546.7484000000001</v>
      </c>
      <c r="K9" s="92">
        <v>697.0695</v>
      </c>
      <c r="L9" s="92">
        <v>864.1666</v>
      </c>
      <c r="M9" s="93">
        <v>1260.7347</v>
      </c>
      <c r="N9" s="93">
        <v>1307.9152</v>
      </c>
      <c r="O9" s="93">
        <v>1651.0284</v>
      </c>
      <c r="P9" s="93">
        <v>2070.9793</v>
      </c>
      <c r="Q9" s="93">
        <v>2527.5492999999997</v>
      </c>
      <c r="R9" s="93">
        <v>2953.0636</v>
      </c>
      <c r="S9" s="92">
        <v>3294.1712</v>
      </c>
      <c r="T9" s="92">
        <v>3618.2096</v>
      </c>
      <c r="U9" s="92">
        <v>3563.805127825596</v>
      </c>
      <c r="V9" s="92">
        <v>7026</v>
      </c>
      <c r="W9" s="92">
        <v>7945</v>
      </c>
      <c r="X9" s="92">
        <v>8467</v>
      </c>
      <c r="Y9" s="92">
        <v>9111</v>
      </c>
    </row>
    <row r="10" spans="1:25" ht="12.75">
      <c r="A10" s="49" t="s">
        <v>462</v>
      </c>
      <c r="B10" s="7"/>
      <c r="C10" s="92">
        <f>(80.7-6.3)/1000</f>
        <v>0.07440000000000001</v>
      </c>
      <c r="D10" s="92">
        <f>(4535.8-38.4)/1000</f>
        <v>4.497400000000001</v>
      </c>
      <c r="E10" s="92">
        <f>(17224.6-393.1)/1000</f>
        <v>16.8315</v>
      </c>
      <c r="F10" s="92">
        <f>(60038.8-751)/1000</f>
        <v>59.287800000000004</v>
      </c>
      <c r="G10" s="92">
        <f>(72941.8-836.3)/1000</f>
        <v>72.1055</v>
      </c>
      <c r="H10" s="92">
        <v>71.24159999999999</v>
      </c>
      <c r="I10" s="92">
        <v>67.7902</v>
      </c>
      <c r="J10" s="92">
        <v>155.06320000000002</v>
      </c>
      <c r="K10" s="92">
        <v>211.0841</v>
      </c>
      <c r="L10" s="92">
        <v>217.1146</v>
      </c>
      <c r="M10" s="93">
        <v>301.129</v>
      </c>
      <c r="N10" s="93">
        <v>580.3043</v>
      </c>
      <c r="O10" s="93">
        <v>755.5221</v>
      </c>
      <c r="P10" s="93">
        <v>1210.3965</v>
      </c>
      <c r="Q10" s="93">
        <v>1336.3632</v>
      </c>
      <c r="R10" s="93">
        <v>1221.056</v>
      </c>
      <c r="S10" s="92">
        <v>1336.3296</v>
      </c>
      <c r="T10" s="92">
        <v>1627.4337000000003</v>
      </c>
      <c r="U10" s="92">
        <v>1759.0454195582852</v>
      </c>
      <c r="V10" s="92">
        <v>1003</v>
      </c>
      <c r="W10" s="92">
        <v>1064</v>
      </c>
      <c r="X10" s="92">
        <v>1213</v>
      </c>
      <c r="Y10" s="92">
        <v>1569</v>
      </c>
    </row>
    <row r="11" spans="1:25" ht="12.75">
      <c r="A11" s="49" t="s">
        <v>463</v>
      </c>
      <c r="B11" s="7"/>
      <c r="C11" s="92">
        <f>((1158.4+201.3)-(433.1+1633.2+58.4))/1000</f>
        <v>-0.7650000000000002</v>
      </c>
      <c r="D11" s="92">
        <f>((15374.6+1518.4)-(4430.2+16264.4+252.3))/1000</f>
        <v>-4.053899999999998</v>
      </c>
      <c r="E11" s="92">
        <f>((48784.5+1118.2)-(18995.8+61357.9+2871.7))/1000</f>
        <v>-33.3227</v>
      </c>
      <c r="F11" s="92">
        <f>((138092.4+4155.8)-(37105.5+136053.3+5296.8))/1000</f>
        <v>-36.20739999999999</v>
      </c>
      <c r="G11" s="92">
        <f>((232650.7+3936.6)-(57250.6+234639+5283.8))/1000</f>
        <v>-60.586099999999945</v>
      </c>
      <c r="H11" s="92">
        <v>-109.65221090013787</v>
      </c>
      <c r="I11" s="92">
        <v>-100.659</v>
      </c>
      <c r="J11" s="92">
        <v>-178.6504</v>
      </c>
      <c r="K11" s="92">
        <v>-322.8254</v>
      </c>
      <c r="L11" s="92">
        <v>-265.5492</v>
      </c>
      <c r="M11" s="93">
        <v>-369.75559999999984</v>
      </c>
      <c r="N11" s="93">
        <v>-511.0793999999999</v>
      </c>
      <c r="O11" s="93">
        <v>-668.0008</v>
      </c>
      <c r="P11" s="93">
        <v>-673.7846000000001</v>
      </c>
      <c r="Q11" s="93">
        <v>-894.2110999999996</v>
      </c>
      <c r="R11" s="93">
        <v>-1197.9238000000003</v>
      </c>
      <c r="S11" s="92">
        <v>-1550.8027000000002</v>
      </c>
      <c r="T11" s="92">
        <v>-1125.0247000000002</v>
      </c>
      <c r="U11" s="92">
        <v>-5.112284092847258</v>
      </c>
      <c r="V11" s="92">
        <v>-1517</v>
      </c>
      <c r="W11" s="92">
        <v>-1439</v>
      </c>
      <c r="X11" s="92">
        <v>-1555</v>
      </c>
      <c r="Y11" s="92">
        <v>-1752</v>
      </c>
    </row>
    <row r="12" spans="1:24" ht="25.5" customHeight="1">
      <c r="A12" s="31" t="s">
        <v>464</v>
      </c>
      <c r="B12" s="7"/>
      <c r="C12" s="7"/>
      <c r="D12" s="7"/>
      <c r="E12" s="7"/>
      <c r="F12" s="7"/>
      <c r="G12" s="7"/>
      <c r="H12" s="7"/>
      <c r="I12" s="7"/>
      <c r="J12" s="7"/>
      <c r="K12" s="7"/>
      <c r="L12" s="7"/>
      <c r="M12" s="7"/>
      <c r="N12" s="7"/>
      <c r="O12" s="7"/>
      <c r="P12" s="7"/>
      <c r="Q12" s="7"/>
      <c r="R12" s="7"/>
      <c r="S12" s="90"/>
      <c r="T12" s="11"/>
      <c r="U12" s="41"/>
      <c r="V12" s="41"/>
      <c r="W12" s="41"/>
      <c r="X12" s="41"/>
    </row>
    <row r="13" spans="1:25" ht="12.75">
      <c r="A13" s="39" t="s">
        <v>459</v>
      </c>
      <c r="B13" s="7"/>
      <c r="C13" s="90">
        <v>100</v>
      </c>
      <c r="D13" s="90">
        <v>100</v>
      </c>
      <c r="E13" s="90">
        <v>100</v>
      </c>
      <c r="F13" s="90">
        <v>100</v>
      </c>
      <c r="G13" s="90">
        <v>100</v>
      </c>
      <c r="H13" s="90">
        <v>100</v>
      </c>
      <c r="I13" s="90">
        <v>100</v>
      </c>
      <c r="J13" s="90">
        <v>100</v>
      </c>
      <c r="K13" s="90">
        <v>100</v>
      </c>
      <c r="L13" s="90">
        <v>100</v>
      </c>
      <c r="M13" s="90">
        <f aca="true" t="shared" si="2" ref="M13:Y13">M15+M16+M17+M18</f>
        <v>99.93226809707342</v>
      </c>
      <c r="N13" s="90">
        <f t="shared" si="2"/>
        <v>100</v>
      </c>
      <c r="O13" s="90">
        <f t="shared" si="2"/>
        <v>100.00000000000001</v>
      </c>
      <c r="P13" s="90">
        <f t="shared" si="2"/>
        <v>100</v>
      </c>
      <c r="Q13" s="90">
        <f t="shared" si="2"/>
        <v>100</v>
      </c>
      <c r="R13" s="90">
        <f t="shared" si="2"/>
        <v>99.99999999999999</v>
      </c>
      <c r="S13" s="90">
        <f t="shared" si="2"/>
        <v>100</v>
      </c>
      <c r="T13" s="90">
        <f t="shared" si="2"/>
        <v>100</v>
      </c>
      <c r="U13" s="90">
        <f t="shared" si="2"/>
        <v>99.99999999999997</v>
      </c>
      <c r="V13" s="94">
        <f t="shared" si="2"/>
        <v>99.9969192852742</v>
      </c>
      <c r="W13" s="94">
        <f t="shared" si="2"/>
        <v>100.00271790829777</v>
      </c>
      <c r="X13" s="94">
        <f t="shared" si="2"/>
        <v>100.00000000000001</v>
      </c>
      <c r="Y13" s="94">
        <f t="shared" si="2"/>
        <v>100.00222015008215</v>
      </c>
    </row>
    <row r="14" spans="1:25" ht="12.75">
      <c r="A14" s="49" t="s">
        <v>334</v>
      </c>
      <c r="B14" s="7"/>
      <c r="C14" s="90"/>
      <c r="D14" s="90"/>
      <c r="E14" s="90"/>
      <c r="F14" s="90"/>
      <c r="G14" s="90"/>
      <c r="H14" s="90"/>
      <c r="I14" s="90"/>
      <c r="J14" s="90"/>
      <c r="K14" s="90"/>
      <c r="L14" s="90"/>
      <c r="M14" s="90"/>
      <c r="N14" s="90"/>
      <c r="O14" s="90"/>
      <c r="P14" s="90"/>
      <c r="Q14" s="90"/>
      <c r="R14" s="90"/>
      <c r="S14" s="11"/>
      <c r="T14" s="90"/>
      <c r="U14" s="90"/>
      <c r="V14" s="94"/>
      <c r="W14" s="94"/>
      <c r="X14" s="95"/>
      <c r="Y14" s="95"/>
    </row>
    <row r="15" spans="1:25" ht="12.75">
      <c r="A15" s="49" t="s">
        <v>460</v>
      </c>
      <c r="B15" s="7"/>
      <c r="C15" s="90">
        <v>91.5</v>
      </c>
      <c r="D15" s="90">
        <v>83.2</v>
      </c>
      <c r="E15" s="90">
        <v>88.7</v>
      </c>
      <c r="F15" s="90">
        <v>76.6</v>
      </c>
      <c r="G15" s="90">
        <v>80</v>
      </c>
      <c r="H15" s="90">
        <v>82.8</v>
      </c>
      <c r="I15" s="90">
        <v>80.9</v>
      </c>
      <c r="J15" s="90">
        <v>78.8</v>
      </c>
      <c r="K15" s="90">
        <v>83.4</v>
      </c>
      <c r="L15" s="90">
        <v>82.5</v>
      </c>
      <c r="M15" s="90">
        <v>80.7</v>
      </c>
      <c r="N15" s="90">
        <v>81.78984710530986</v>
      </c>
      <c r="O15" s="90">
        <v>81.74497022688136</v>
      </c>
      <c r="P15" s="90">
        <v>78.35560319174752</v>
      </c>
      <c r="Q15" s="90">
        <v>79.99246177044338</v>
      </c>
      <c r="R15" s="90">
        <v>83.75120160233455</v>
      </c>
      <c r="S15" s="23">
        <f aca="true" t="shared" si="3" ref="S15:Y18">S8/S$6*100</f>
        <v>86.18002329998262</v>
      </c>
      <c r="T15" s="90">
        <f t="shared" si="3"/>
        <v>83.0092470207363</v>
      </c>
      <c r="U15" s="90">
        <f t="shared" si="3"/>
        <v>81.0450432920396</v>
      </c>
      <c r="V15" s="94">
        <f t="shared" si="3"/>
        <v>79.93530499075786</v>
      </c>
      <c r="W15" s="94">
        <f t="shared" si="3"/>
        <v>79.42815209414834</v>
      </c>
      <c r="X15" s="94">
        <f t="shared" si="3"/>
        <v>80.10918527222876</v>
      </c>
      <c r="Y15" s="94">
        <f t="shared" si="3"/>
        <v>80.18072021668665</v>
      </c>
    </row>
    <row r="16" spans="1:25" ht="12.75">
      <c r="A16" s="49" t="s">
        <v>461</v>
      </c>
      <c r="B16" s="7"/>
      <c r="C16" s="90">
        <v>17.5</v>
      </c>
      <c r="D16" s="90">
        <v>16.3</v>
      </c>
      <c r="E16" s="90">
        <v>16.1</v>
      </c>
      <c r="F16" s="90">
        <v>20.9</v>
      </c>
      <c r="G16" s="90">
        <v>19.1</v>
      </c>
      <c r="H16" s="90">
        <v>19.8</v>
      </c>
      <c r="I16" s="90">
        <v>21.1</v>
      </c>
      <c r="J16" s="90">
        <v>22.2</v>
      </c>
      <c r="K16" s="90">
        <v>19.7</v>
      </c>
      <c r="L16" s="90">
        <v>18.5</v>
      </c>
      <c r="M16" s="90">
        <v>20.561328757101162</v>
      </c>
      <c r="N16" s="90">
        <v>17.199807532049377</v>
      </c>
      <c r="O16" s="90">
        <v>17.24107738219285</v>
      </c>
      <c r="P16" s="90">
        <v>17.190232310430154</v>
      </c>
      <c r="Q16" s="90">
        <v>17.02866178859991</v>
      </c>
      <c r="R16" s="90">
        <v>16.12250672285716</v>
      </c>
      <c r="S16" s="23">
        <f t="shared" si="3"/>
        <v>14.782413000114614</v>
      </c>
      <c r="T16" s="90">
        <f t="shared" si="3"/>
        <v>14.919144795589807</v>
      </c>
      <c r="U16" s="90">
        <f t="shared" si="3"/>
        <v>12.703102064999912</v>
      </c>
      <c r="V16" s="94">
        <f t="shared" si="3"/>
        <v>21.645101663585955</v>
      </c>
      <c r="W16" s="94">
        <f t="shared" si="3"/>
        <v>21.593781425814694</v>
      </c>
      <c r="X16" s="94">
        <f t="shared" si="3"/>
        <v>20.728065021543284</v>
      </c>
      <c r="Y16" s="94">
        <f t="shared" si="3"/>
        <v>20.227787398428134</v>
      </c>
    </row>
    <row r="17" spans="1:25" ht="12.75">
      <c r="A17" s="49" t="s">
        <v>462</v>
      </c>
      <c r="B17" s="7"/>
      <c r="C17" s="90">
        <v>1</v>
      </c>
      <c r="D17" s="90">
        <v>4.9</v>
      </c>
      <c r="E17" s="90">
        <v>5</v>
      </c>
      <c r="F17" s="90">
        <v>6.5</v>
      </c>
      <c r="G17" s="90">
        <v>5.4</v>
      </c>
      <c r="H17" s="90">
        <v>4.7</v>
      </c>
      <c r="I17" s="90">
        <v>4.3</v>
      </c>
      <c r="J17" s="90">
        <v>6.3</v>
      </c>
      <c r="K17" s="90">
        <v>6</v>
      </c>
      <c r="L17" s="90">
        <v>4.7</v>
      </c>
      <c r="M17" s="90">
        <v>4.5832546896619455</v>
      </c>
      <c r="N17" s="90">
        <v>7.7313223663642425</v>
      </c>
      <c r="O17" s="90">
        <v>7.9896373697183884</v>
      </c>
      <c r="P17" s="90">
        <v>10.046936116142545</v>
      </c>
      <c r="Q17" s="90">
        <v>9.003375472417643</v>
      </c>
      <c r="R17" s="90">
        <v>6.666460933294181</v>
      </c>
      <c r="S17" s="23">
        <f t="shared" si="3"/>
        <v>5.996705954893286</v>
      </c>
      <c r="T17" s="90">
        <f t="shared" si="3"/>
        <v>6.71047885548766</v>
      </c>
      <c r="U17" s="90">
        <f t="shared" si="3"/>
        <v>6.270077262965603</v>
      </c>
      <c r="V17" s="94">
        <f t="shared" si="3"/>
        <v>3.0899568699938387</v>
      </c>
      <c r="W17" s="94">
        <f t="shared" si="3"/>
        <v>2.891854428831571</v>
      </c>
      <c r="X17" s="94">
        <f t="shared" si="3"/>
        <v>2.969545632589111</v>
      </c>
      <c r="Y17" s="94">
        <f t="shared" si="3"/>
        <v>3.483415478886373</v>
      </c>
    </row>
    <row r="18" spans="1:25" ht="12.75">
      <c r="A18" s="49" t="s">
        <v>2408</v>
      </c>
      <c r="B18" s="7"/>
      <c r="C18" s="90">
        <v>-10</v>
      </c>
      <c r="D18" s="90">
        <v>-4.4</v>
      </c>
      <c r="E18" s="90">
        <v>-9.8</v>
      </c>
      <c r="F18" s="90">
        <v>-4</v>
      </c>
      <c r="G18" s="90">
        <v>-4.5</v>
      </c>
      <c r="H18" s="90">
        <v>-7.3</v>
      </c>
      <c r="I18" s="90">
        <v>-6.3</v>
      </c>
      <c r="J18" s="90">
        <v>-7.3</v>
      </c>
      <c r="K18" s="90">
        <v>-9.1</v>
      </c>
      <c r="L18" s="90">
        <v>-5.7</v>
      </c>
      <c r="M18" s="90">
        <v>-5.912315349689698</v>
      </c>
      <c r="N18" s="90">
        <v>-6.720977003723469</v>
      </c>
      <c r="O18" s="90">
        <v>-6.9756849787925885</v>
      </c>
      <c r="P18" s="90">
        <v>-5.592771618320224</v>
      </c>
      <c r="Q18" s="90">
        <v>-6.0244990314609375</v>
      </c>
      <c r="R18" s="90">
        <v>-6.540169258485889</v>
      </c>
      <c r="S18" s="23">
        <f t="shared" si="3"/>
        <v>-6.959142254990526</v>
      </c>
      <c r="T18" s="90">
        <f t="shared" si="3"/>
        <v>-4.638870671813757</v>
      </c>
      <c r="U18" s="90">
        <f t="shared" si="3"/>
        <v>-0.018222620005134103</v>
      </c>
      <c r="V18" s="94">
        <f t="shared" si="3"/>
        <v>-4.673444239063463</v>
      </c>
      <c r="W18" s="94">
        <f t="shared" si="3"/>
        <v>-3.9110700404968335</v>
      </c>
      <c r="X18" s="94">
        <f t="shared" si="3"/>
        <v>-3.8067959263611435</v>
      </c>
      <c r="Y18" s="94">
        <f t="shared" si="3"/>
        <v>-3.8897029439190085</v>
      </c>
    </row>
    <row r="19" spans="1:21" ht="38.25">
      <c r="A19" s="31" t="s">
        <v>465</v>
      </c>
      <c r="B19" s="7"/>
      <c r="C19" s="7"/>
      <c r="D19" s="7"/>
      <c r="E19" s="7"/>
      <c r="F19" s="7"/>
      <c r="G19" s="7"/>
      <c r="H19" s="7"/>
      <c r="I19" s="7"/>
      <c r="J19" s="7"/>
      <c r="K19" s="7"/>
      <c r="L19" s="7"/>
      <c r="M19" s="7"/>
      <c r="N19" s="7"/>
      <c r="O19" s="7"/>
      <c r="P19" s="7"/>
      <c r="Q19" s="7"/>
      <c r="R19" s="7"/>
      <c r="S19" s="7"/>
      <c r="T19" s="7"/>
      <c r="U19" s="7"/>
    </row>
    <row r="20" spans="1:26" ht="12.75">
      <c r="A20" s="39" t="s">
        <v>466</v>
      </c>
      <c r="B20" s="11">
        <v>855.4</v>
      </c>
      <c r="C20" s="90">
        <v>9183.6</v>
      </c>
      <c r="D20" s="90">
        <v>106755.4</v>
      </c>
      <c r="E20" s="90">
        <v>422052.7</v>
      </c>
      <c r="F20" s="90">
        <v>1016594.3</v>
      </c>
      <c r="G20" s="90">
        <v>1435869.8</v>
      </c>
      <c r="H20" s="90">
        <v>1776137.6</v>
      </c>
      <c r="I20" s="90">
        <v>2003790.1</v>
      </c>
      <c r="J20" s="90">
        <v>3285678.1</v>
      </c>
      <c r="K20" s="90">
        <v>4476850.9</v>
      </c>
      <c r="L20" s="90">
        <v>5886860.6</v>
      </c>
      <c r="M20" s="90">
        <v>7484115.5</v>
      </c>
      <c r="N20" s="90">
        <v>9058687.6</v>
      </c>
      <c r="O20" s="90">
        <v>11477849.6</v>
      </c>
      <c r="P20" s="90">
        <v>14438149.2</v>
      </c>
      <c r="Q20" s="90">
        <v>17809740.7</v>
      </c>
      <c r="R20" s="90">
        <v>21968579.5</v>
      </c>
      <c r="S20" s="90">
        <v>27543511.4</v>
      </c>
      <c r="T20" s="90">
        <v>29269625.1</v>
      </c>
      <c r="U20" s="90">
        <v>32514673.2</v>
      </c>
      <c r="V20" s="90">
        <v>41061650.3</v>
      </c>
      <c r="W20" s="90">
        <v>47084459.2</v>
      </c>
      <c r="X20" s="90">
        <v>52323883.5</v>
      </c>
      <c r="Y20" s="90">
        <v>56487581.5</v>
      </c>
      <c r="Z20" s="23">
        <v>59067258</v>
      </c>
    </row>
    <row r="21" spans="1:26" ht="12.75">
      <c r="A21" s="49" t="s">
        <v>334</v>
      </c>
      <c r="B21" s="11"/>
      <c r="C21" s="7"/>
      <c r="D21" s="7"/>
      <c r="E21" s="7"/>
      <c r="F21" s="7"/>
      <c r="G21" s="7"/>
      <c r="H21" s="7"/>
      <c r="I21" s="7"/>
      <c r="J21" s="7"/>
      <c r="K21" s="7"/>
      <c r="L21" s="7"/>
      <c r="M21" s="11"/>
      <c r="N21" s="11"/>
      <c r="O21" s="11"/>
      <c r="P21" s="11"/>
      <c r="Q21" s="11"/>
      <c r="R21" s="11"/>
      <c r="S21" s="11"/>
      <c r="T21" s="96"/>
      <c r="U21" s="90"/>
      <c r="V21" s="90"/>
      <c r="W21" s="90"/>
      <c r="X21" s="90"/>
      <c r="Y21" s="41"/>
      <c r="Z21" s="23"/>
    </row>
    <row r="22" spans="1:26" ht="12.75">
      <c r="A22" s="97" t="s">
        <v>467</v>
      </c>
      <c r="B22" s="11">
        <v>565.6</v>
      </c>
      <c r="C22" s="90">
        <v>6208.2</v>
      </c>
      <c r="D22" s="90">
        <v>68019.6</v>
      </c>
      <c r="E22" s="90">
        <v>267112.6</v>
      </c>
      <c r="F22" s="90">
        <v>719793.5</v>
      </c>
      <c r="G22" s="90">
        <v>1007827</v>
      </c>
      <c r="H22" s="90">
        <v>1235213.7</v>
      </c>
      <c r="I22" s="90">
        <v>1462284</v>
      </c>
      <c r="J22" s="90">
        <v>2526167.9</v>
      </c>
      <c r="K22" s="90">
        <v>3295237.3</v>
      </c>
      <c r="L22" s="90">
        <v>4318121.1</v>
      </c>
      <c r="M22" s="90">
        <v>5409157.7</v>
      </c>
      <c r="N22" s="90">
        <v>6537401.5</v>
      </c>
      <c r="O22" s="90">
        <v>8438484.1</v>
      </c>
      <c r="P22" s="90">
        <v>10652857.8</v>
      </c>
      <c r="Q22" s="90">
        <v>12974743.4</v>
      </c>
      <c r="R22" s="90">
        <v>16031739.8</v>
      </c>
      <c r="S22" s="90">
        <v>19966954.7</v>
      </c>
      <c r="T22" s="90">
        <v>20985936.1</v>
      </c>
      <c r="U22" s="90">
        <v>23617623.3</v>
      </c>
      <c r="V22" s="90">
        <v>29963595.8</v>
      </c>
      <c r="W22" s="90">
        <v>34333600.2</v>
      </c>
      <c r="X22" s="90">
        <v>38068395.9</v>
      </c>
      <c r="Y22" s="90">
        <v>41610562.7</v>
      </c>
      <c r="Z22" s="23">
        <v>43330974.1</v>
      </c>
    </row>
    <row r="23" spans="1:26" ht="12.75">
      <c r="A23" s="63" t="s">
        <v>468</v>
      </c>
      <c r="B23" s="11">
        <v>230.9</v>
      </c>
      <c r="C23" s="90">
        <v>2633.7</v>
      </c>
      <c r="D23" s="90">
        <v>29758.2</v>
      </c>
      <c r="E23" s="90">
        <v>136682.2</v>
      </c>
      <c r="F23" s="90">
        <v>272501.5</v>
      </c>
      <c r="G23" s="90">
        <v>391381.3</v>
      </c>
      <c r="H23" s="90">
        <v>493573.5</v>
      </c>
      <c r="I23" s="90">
        <v>492620.6</v>
      </c>
      <c r="J23" s="90">
        <v>703209.1</v>
      </c>
      <c r="K23" s="90">
        <v>1102497.1</v>
      </c>
      <c r="L23" s="90">
        <v>1469957.6</v>
      </c>
      <c r="M23" s="90">
        <v>1942441.8</v>
      </c>
      <c r="N23" s="90">
        <v>2366368.7</v>
      </c>
      <c r="O23" s="90">
        <v>2889814.5</v>
      </c>
      <c r="P23" s="90">
        <v>3645918.5</v>
      </c>
      <c r="Q23" s="90">
        <v>4680409.7</v>
      </c>
      <c r="R23" s="90">
        <v>5750964.1</v>
      </c>
      <c r="S23" s="90">
        <v>7359844.2</v>
      </c>
      <c r="T23" s="90">
        <v>8066692.6</v>
      </c>
      <c r="U23" s="90">
        <v>8671323.7</v>
      </c>
      <c r="V23" s="90">
        <v>10872722.1</v>
      </c>
      <c r="W23" s="90">
        <v>12503412.3</v>
      </c>
      <c r="X23" s="90">
        <v>13998290.9</v>
      </c>
      <c r="Y23" s="90">
        <v>14589157.3</v>
      </c>
      <c r="Z23" s="23">
        <v>15403416.2</v>
      </c>
    </row>
    <row r="24" spans="1:26" ht="12.75">
      <c r="A24" s="63" t="s">
        <v>334</v>
      </c>
      <c r="B24" s="11"/>
      <c r="C24" s="7"/>
      <c r="D24" s="7"/>
      <c r="E24" s="7"/>
      <c r="F24" s="7"/>
      <c r="G24" s="7"/>
      <c r="H24" s="7"/>
      <c r="I24" s="7"/>
      <c r="J24" s="7"/>
      <c r="K24" s="7"/>
      <c r="L24" s="7"/>
      <c r="M24" s="11"/>
      <c r="N24" s="11"/>
      <c r="O24" s="11"/>
      <c r="P24" s="11"/>
      <c r="Q24" s="11"/>
      <c r="R24" s="11"/>
      <c r="S24" s="90"/>
      <c r="T24" s="90"/>
      <c r="U24" s="90"/>
      <c r="V24" s="90"/>
      <c r="W24" s="90"/>
      <c r="X24" s="90"/>
      <c r="Y24" s="90"/>
      <c r="Z24" s="23"/>
    </row>
    <row r="25" spans="1:26" ht="12.75">
      <c r="A25" s="98" t="s">
        <v>469</v>
      </c>
      <c r="B25" s="11">
        <v>89.1</v>
      </c>
      <c r="C25" s="90">
        <v>1329.2</v>
      </c>
      <c r="D25" s="90">
        <v>13833.3</v>
      </c>
      <c r="E25" s="90">
        <v>60083.2</v>
      </c>
      <c r="F25" s="90">
        <v>127502.8</v>
      </c>
      <c r="G25" s="90">
        <v>178325.1</v>
      </c>
      <c r="H25" s="90">
        <v>216433.2</v>
      </c>
      <c r="I25" s="90">
        <v>214269.8</v>
      </c>
      <c r="J25" s="90">
        <v>292339.9</v>
      </c>
      <c r="K25" s="90">
        <v>439169.3</v>
      </c>
      <c r="L25" s="90">
        <v>596915.2</v>
      </c>
      <c r="M25" s="90">
        <v>858159.1</v>
      </c>
      <c r="N25" s="90">
        <v>1015496.4</v>
      </c>
      <c r="O25" s="90">
        <v>1260365.8</v>
      </c>
      <c r="P25" s="90">
        <v>1662905</v>
      </c>
      <c r="Q25" s="90">
        <v>2154301.6</v>
      </c>
      <c r="R25" s="90">
        <v>2710005.7</v>
      </c>
      <c r="S25" s="90">
        <v>3500155.7</v>
      </c>
      <c r="T25" s="90">
        <v>3836009.6</v>
      </c>
      <c r="U25" s="90">
        <v>4118622.8</v>
      </c>
      <c r="V25" s="90">
        <v>4910979.4</v>
      </c>
      <c r="W25" s="90">
        <v>5226281.2</v>
      </c>
      <c r="X25" s="90">
        <v>5726944.6</v>
      </c>
      <c r="Y25" s="90">
        <v>6206880</v>
      </c>
      <c r="Z25" s="23">
        <v>6576974</v>
      </c>
    </row>
    <row r="26" spans="1:26" ht="12.75">
      <c r="A26" s="98" t="s">
        <v>470</v>
      </c>
      <c r="B26" s="11">
        <v>141.8</v>
      </c>
      <c r="C26" s="90">
        <v>1304.5</v>
      </c>
      <c r="D26" s="90">
        <v>15924.9</v>
      </c>
      <c r="E26" s="90">
        <v>76599</v>
      </c>
      <c r="F26" s="90">
        <v>144998.7</v>
      </c>
      <c r="G26" s="90">
        <v>213056.2</v>
      </c>
      <c r="H26" s="90">
        <v>277140.3</v>
      </c>
      <c r="I26" s="90">
        <v>278350.8</v>
      </c>
      <c r="J26" s="90">
        <v>410869.2</v>
      </c>
      <c r="K26" s="90">
        <v>663327.8</v>
      </c>
      <c r="L26" s="90">
        <v>873042.4</v>
      </c>
      <c r="M26" s="90">
        <v>1084282.7</v>
      </c>
      <c r="N26" s="90">
        <v>1350872.3</v>
      </c>
      <c r="O26" s="90">
        <v>1629448.7</v>
      </c>
      <c r="P26" s="90">
        <v>1983013.5</v>
      </c>
      <c r="Q26" s="90">
        <v>2526108.1</v>
      </c>
      <c r="R26" s="90">
        <v>3040958.4</v>
      </c>
      <c r="S26" s="90">
        <v>3859688.5</v>
      </c>
      <c r="T26" s="90">
        <v>4230683</v>
      </c>
      <c r="U26" s="90">
        <v>4552700.9</v>
      </c>
      <c r="V26" s="90">
        <v>5961742.7</v>
      </c>
      <c r="W26" s="90">
        <v>7277131.1</v>
      </c>
      <c r="X26" s="90">
        <v>8271346.3</v>
      </c>
      <c r="Y26" s="90">
        <v>8382277.3</v>
      </c>
      <c r="Z26" s="23">
        <v>8826442.2</v>
      </c>
    </row>
    <row r="27" spans="1:26" ht="27.75" customHeight="1">
      <c r="A27" s="97" t="s">
        <v>471</v>
      </c>
      <c r="B27" s="11">
        <v>58.9</v>
      </c>
      <c r="C27" s="90">
        <v>341.7</v>
      </c>
      <c r="D27" s="90">
        <v>8977.6</v>
      </c>
      <c r="E27" s="90">
        <v>18257.9</v>
      </c>
      <c r="F27" s="90">
        <v>24299.3</v>
      </c>
      <c r="G27" s="90">
        <v>36661.5</v>
      </c>
      <c r="H27" s="90">
        <v>47350.4</v>
      </c>
      <c r="I27" s="90">
        <v>48885.5</v>
      </c>
      <c r="J27" s="90">
        <v>56301.1</v>
      </c>
      <c r="K27" s="90">
        <v>79116.5</v>
      </c>
      <c r="L27" s="90">
        <v>98781.9</v>
      </c>
      <c r="M27" s="90">
        <v>132516</v>
      </c>
      <c r="N27" s="90">
        <v>154917.4</v>
      </c>
      <c r="O27" s="90">
        <v>149551</v>
      </c>
      <c r="P27" s="90">
        <v>139372.9</v>
      </c>
      <c r="Q27" s="90">
        <v>154587.6</v>
      </c>
      <c r="R27" s="90">
        <v>185875.6</v>
      </c>
      <c r="S27" s="90">
        <v>216712.5</v>
      </c>
      <c r="T27" s="90">
        <v>216996.4</v>
      </c>
      <c r="U27" s="90">
        <v>225726.2</v>
      </c>
      <c r="V27" s="90">
        <v>225332.4</v>
      </c>
      <c r="W27" s="90">
        <v>247446.7</v>
      </c>
      <c r="X27" s="90">
        <v>257196.7</v>
      </c>
      <c r="Y27" s="90">
        <v>287861.5</v>
      </c>
      <c r="Z27" s="23">
        <v>332867.7</v>
      </c>
    </row>
    <row r="28" spans="1:26" ht="12.75">
      <c r="A28" s="39" t="s">
        <v>472</v>
      </c>
      <c r="B28" s="11">
        <v>148</v>
      </c>
      <c r="C28" s="90">
        <v>1670.9</v>
      </c>
      <c r="D28" s="90">
        <v>22810.9</v>
      </c>
      <c r="E28" s="90">
        <v>78341.1</v>
      </c>
      <c r="F28" s="90">
        <v>151802.1</v>
      </c>
      <c r="G28" s="90">
        <v>214986.6</v>
      </c>
      <c r="H28" s="90">
        <v>263783.6</v>
      </c>
      <c r="I28" s="90">
        <v>263155.3</v>
      </c>
      <c r="J28" s="90">
        <v>348641</v>
      </c>
      <c r="K28" s="90">
        <v>518285.8</v>
      </c>
      <c r="L28" s="90">
        <v>695697.1</v>
      </c>
      <c r="M28" s="90">
        <v>990675.1</v>
      </c>
      <c r="N28" s="90">
        <v>1170413.8</v>
      </c>
      <c r="O28" s="90">
        <v>1409916.8</v>
      </c>
      <c r="P28" s="90">
        <v>1802277.9</v>
      </c>
      <c r="Q28" s="90">
        <v>2308889.2</v>
      </c>
      <c r="R28" s="90">
        <v>2895881.3</v>
      </c>
      <c r="S28" s="90">
        <v>3716868.2</v>
      </c>
      <c r="T28" s="90">
        <v>4053006</v>
      </c>
      <c r="U28" s="90">
        <v>4344349</v>
      </c>
      <c r="V28" s="90">
        <v>5136311.8</v>
      </c>
      <c r="W28" s="90">
        <v>5473727.9</v>
      </c>
      <c r="X28" s="90">
        <v>5984141.3</v>
      </c>
      <c r="Y28" s="90">
        <v>6494741.5</v>
      </c>
      <c r="Z28" s="23">
        <v>6909841.7</v>
      </c>
    </row>
    <row r="29" spans="1:26" ht="12.75">
      <c r="A29" s="39" t="s">
        <v>473</v>
      </c>
      <c r="B29" s="11">
        <v>855.4</v>
      </c>
      <c r="C29" s="90">
        <v>9183.6</v>
      </c>
      <c r="D29" s="90">
        <v>106755.4</v>
      </c>
      <c r="E29" s="90">
        <v>422052.7</v>
      </c>
      <c r="F29" s="90">
        <v>1016594.3</v>
      </c>
      <c r="G29" s="90">
        <v>1435869.8</v>
      </c>
      <c r="H29" s="90">
        <v>1776137.6</v>
      </c>
      <c r="I29" s="90">
        <v>2003790.1</v>
      </c>
      <c r="J29" s="90">
        <v>3285678.1</v>
      </c>
      <c r="K29" s="90">
        <v>4476850.9</v>
      </c>
      <c r="L29" s="90">
        <v>5886860.6</v>
      </c>
      <c r="M29" s="90">
        <v>7484115.5</v>
      </c>
      <c r="N29" s="90">
        <v>9058687.6</v>
      </c>
      <c r="O29" s="90">
        <v>11477849.6</v>
      </c>
      <c r="P29" s="90">
        <v>14438149.2</v>
      </c>
      <c r="Q29" s="90">
        <v>17809740.7</v>
      </c>
      <c r="R29" s="90">
        <v>21968579.5</v>
      </c>
      <c r="S29" s="90">
        <v>27543511.4</v>
      </c>
      <c r="T29" s="90">
        <v>29269625.1</v>
      </c>
      <c r="U29" s="90">
        <v>32514673.2</v>
      </c>
      <c r="V29" s="90">
        <v>41061650.3</v>
      </c>
      <c r="W29" s="90">
        <v>47084459.2</v>
      </c>
      <c r="X29" s="90">
        <v>52323883.5</v>
      </c>
      <c r="Y29" s="90">
        <v>56487581.5</v>
      </c>
      <c r="Z29" s="23">
        <v>59067258</v>
      </c>
    </row>
    <row r="30" spans="1:26" ht="12.75">
      <c r="A30" s="49" t="s">
        <v>334</v>
      </c>
      <c r="B30" s="11"/>
      <c r="C30" s="7"/>
      <c r="D30" s="7"/>
      <c r="E30" s="7"/>
      <c r="F30" s="7"/>
      <c r="G30" s="7"/>
      <c r="H30" s="7"/>
      <c r="I30" s="7"/>
      <c r="J30" s="7"/>
      <c r="K30" s="7"/>
      <c r="L30" s="7"/>
      <c r="M30" s="11"/>
      <c r="N30" s="11"/>
      <c r="O30" s="11"/>
      <c r="P30" s="11"/>
      <c r="Q30" s="11"/>
      <c r="R30" s="11"/>
      <c r="S30" s="11"/>
      <c r="T30" s="90"/>
      <c r="U30" s="90"/>
      <c r="V30" s="90"/>
      <c r="W30" s="90"/>
      <c r="X30" s="90"/>
      <c r="Y30" s="41"/>
      <c r="Z30" s="23"/>
    </row>
    <row r="31" spans="1:26" ht="12.75">
      <c r="A31" s="63" t="s">
        <v>467</v>
      </c>
      <c r="B31" s="11">
        <v>713.6</v>
      </c>
      <c r="C31" s="90">
        <v>7879.1</v>
      </c>
      <c r="D31" s="90">
        <v>90830.5</v>
      </c>
      <c r="E31" s="90">
        <v>345453.7</v>
      </c>
      <c r="F31" s="90">
        <v>871595.6</v>
      </c>
      <c r="G31" s="90">
        <v>1222813.6</v>
      </c>
      <c r="H31" s="90">
        <v>1498997.3</v>
      </c>
      <c r="I31" s="90">
        <v>1725439.3</v>
      </c>
      <c r="J31" s="90">
        <v>2874808.9</v>
      </c>
      <c r="K31" s="90">
        <v>3813523.1</v>
      </c>
      <c r="L31" s="90">
        <v>5013818.2</v>
      </c>
      <c r="M31" s="90">
        <v>6399832.8</v>
      </c>
      <c r="N31" s="90">
        <v>7707815.3</v>
      </c>
      <c r="O31" s="90">
        <v>9848400.9</v>
      </c>
      <c r="P31" s="90">
        <v>12455135.7</v>
      </c>
      <c r="Q31" s="90">
        <v>15283632.6</v>
      </c>
      <c r="R31" s="90">
        <v>18927621.1</v>
      </c>
      <c r="S31" s="90">
        <v>23683822.9</v>
      </c>
      <c r="T31" s="90">
        <v>25038942.1</v>
      </c>
      <c r="U31" s="90">
        <v>27961972.3</v>
      </c>
      <c r="V31" s="90">
        <v>35099907.6</v>
      </c>
      <c r="W31" s="90">
        <v>39807328.1</v>
      </c>
      <c r="X31" s="90">
        <v>44052537.2</v>
      </c>
      <c r="Y31" s="90">
        <v>48105304.2</v>
      </c>
      <c r="Z31" s="23">
        <v>50240815.8</v>
      </c>
    </row>
    <row r="32" spans="1:26" ht="12.75">
      <c r="A32" s="63" t="s">
        <v>474</v>
      </c>
      <c r="B32" s="11">
        <v>141.8</v>
      </c>
      <c r="C32" s="90">
        <v>1304.5</v>
      </c>
      <c r="D32" s="90">
        <v>15924.9</v>
      </c>
      <c r="E32" s="90">
        <v>76599</v>
      </c>
      <c r="F32" s="90">
        <v>144998.7</v>
      </c>
      <c r="G32" s="90">
        <v>213056.2</v>
      </c>
      <c r="H32" s="90">
        <v>277140.3</v>
      </c>
      <c r="I32" s="90">
        <v>278350.8</v>
      </c>
      <c r="J32" s="90">
        <v>410869.2</v>
      </c>
      <c r="K32" s="90">
        <v>663327.8</v>
      </c>
      <c r="L32" s="90">
        <v>873042.4</v>
      </c>
      <c r="M32" s="90">
        <v>1084282.7</v>
      </c>
      <c r="N32" s="90">
        <v>1350872.3</v>
      </c>
      <c r="O32" s="90">
        <v>1629448.7</v>
      </c>
      <c r="P32" s="90">
        <v>1983013.5</v>
      </c>
      <c r="Q32" s="90">
        <v>2526108.1</v>
      </c>
      <c r="R32" s="90">
        <v>3040958.4</v>
      </c>
      <c r="S32" s="90">
        <v>3859688.5</v>
      </c>
      <c r="T32" s="90">
        <v>4230683</v>
      </c>
      <c r="U32" s="90">
        <v>4552700.9</v>
      </c>
      <c r="V32" s="90">
        <v>5961742.7</v>
      </c>
      <c r="W32" s="90">
        <v>7277131.1</v>
      </c>
      <c r="X32" s="90">
        <v>8271346.3</v>
      </c>
      <c r="Y32" s="90">
        <v>8382277.3</v>
      </c>
      <c r="Z32" s="23">
        <v>8826442.2</v>
      </c>
    </row>
    <row r="33" spans="1:26" ht="63.75">
      <c r="A33" s="99" t="s">
        <v>2409</v>
      </c>
      <c r="B33" s="23">
        <v>0.5</v>
      </c>
      <c r="C33" s="23">
        <v>4.017108823492136</v>
      </c>
      <c r="D33" s="23">
        <v>45.27186565247349</v>
      </c>
      <c r="E33" s="23">
        <v>206.62456858127663</v>
      </c>
      <c r="F33" s="23">
        <v>515.871541692689</v>
      </c>
      <c r="G33" s="23">
        <v>769.5243525117685</v>
      </c>
      <c r="H33" s="23">
        <v>940.640064874663</v>
      </c>
      <c r="I33" s="93">
        <v>1010.2069720530423</v>
      </c>
      <c r="J33" s="93">
        <v>1658.9487573809492</v>
      </c>
      <c r="K33" s="93">
        <v>2281.0704272350918</v>
      </c>
      <c r="L33" s="93">
        <v>3062.035201304065</v>
      </c>
      <c r="M33" s="93">
        <v>3947.1947564932775</v>
      </c>
      <c r="N33" s="93">
        <v>5167.366409601626</v>
      </c>
      <c r="O33" s="93">
        <v>6398.998799806893</v>
      </c>
      <c r="P33" s="93">
        <v>8088.30651195873</v>
      </c>
      <c r="Q33" s="93">
        <v>10154.798072085503</v>
      </c>
      <c r="R33" s="93">
        <v>12540.220069882549</v>
      </c>
      <c r="S33" s="93">
        <v>14863.59875208461</v>
      </c>
      <c r="T33" s="93">
        <v>16895.000563588917</v>
      </c>
      <c r="U33" s="100">
        <v>18958</v>
      </c>
      <c r="V33" s="100">
        <v>20780</v>
      </c>
      <c r="W33" s="100">
        <v>23221</v>
      </c>
      <c r="X33" s="100">
        <v>25928</v>
      </c>
      <c r="Y33" s="100">
        <v>27767</v>
      </c>
      <c r="Z33" s="92">
        <v>30473.6</v>
      </c>
    </row>
    <row r="34" spans="1:26" ht="54">
      <c r="A34" s="17" t="s">
        <v>2410</v>
      </c>
      <c r="B34" s="90">
        <v>120.9</v>
      </c>
      <c r="C34" s="90">
        <v>52.5</v>
      </c>
      <c r="D34" s="90">
        <v>116.4</v>
      </c>
      <c r="E34" s="90">
        <v>112.9</v>
      </c>
      <c r="F34" s="90">
        <v>84.96104915697568</v>
      </c>
      <c r="G34" s="90">
        <v>100.59914848987364</v>
      </c>
      <c r="H34" s="90">
        <v>105.77637670564772</v>
      </c>
      <c r="I34" s="90">
        <v>84.12667067428552</v>
      </c>
      <c r="J34" s="90">
        <v>87.6662007363642</v>
      </c>
      <c r="K34" s="90">
        <v>112.03118739648772</v>
      </c>
      <c r="L34" s="90">
        <v>108.74575716500318</v>
      </c>
      <c r="M34" s="90">
        <v>111.12639645515374</v>
      </c>
      <c r="N34" s="90">
        <v>115.0421282198457</v>
      </c>
      <c r="O34" s="90">
        <v>110.42783565794888</v>
      </c>
      <c r="P34" s="90">
        <v>112.4142627731184</v>
      </c>
      <c r="Q34" s="90">
        <v>113.46644784828592</v>
      </c>
      <c r="R34" s="90">
        <v>112.108980827447</v>
      </c>
      <c r="S34" s="90">
        <v>102.35758106923751</v>
      </c>
      <c r="T34" s="23">
        <v>103.0449579079348</v>
      </c>
      <c r="U34" s="23">
        <v>105.8586803930744</v>
      </c>
      <c r="V34" s="22">
        <v>100.5</v>
      </c>
      <c r="W34" s="22">
        <v>104.6</v>
      </c>
      <c r="X34" s="22">
        <v>104</v>
      </c>
      <c r="Y34" s="22">
        <v>99.3</v>
      </c>
      <c r="Z34" s="90">
        <v>96.8</v>
      </c>
    </row>
    <row r="35" spans="1:26" ht="38.25">
      <c r="A35" s="31" t="s">
        <v>475</v>
      </c>
      <c r="B35" s="7">
        <v>0.548</v>
      </c>
      <c r="C35" s="90">
        <v>6</v>
      </c>
      <c r="D35" s="90">
        <v>58.7</v>
      </c>
      <c r="E35" s="90">
        <v>220.4</v>
      </c>
      <c r="F35" s="90">
        <v>472.4</v>
      </c>
      <c r="G35" s="90">
        <v>790.2</v>
      </c>
      <c r="H35" s="90">
        <v>950.2</v>
      </c>
      <c r="I35" s="92">
        <v>1051</v>
      </c>
      <c r="J35" s="92">
        <v>1523</v>
      </c>
      <c r="K35" s="92">
        <v>2223</v>
      </c>
      <c r="L35" s="92">
        <v>3240</v>
      </c>
      <c r="M35" s="92">
        <v>4360</v>
      </c>
      <c r="N35" s="92">
        <v>5499</v>
      </c>
      <c r="O35" s="92">
        <v>6740</v>
      </c>
      <c r="P35" s="92">
        <v>8555</v>
      </c>
      <c r="Q35" s="92">
        <v>10634</v>
      </c>
      <c r="R35" s="92">
        <v>13593</v>
      </c>
      <c r="S35" s="92">
        <v>17290</v>
      </c>
      <c r="T35" s="66">
        <v>18637.5</v>
      </c>
      <c r="U35" s="92">
        <v>20952.2</v>
      </c>
      <c r="V35" s="92">
        <v>23369.2</v>
      </c>
      <c r="W35" s="92">
        <v>26628.9</v>
      </c>
      <c r="X35" s="92">
        <v>29792</v>
      </c>
      <c r="Y35" s="92">
        <v>32495.4</v>
      </c>
      <c r="Z35" s="92">
        <v>34030</v>
      </c>
    </row>
    <row r="36" spans="1:26" ht="28.5" customHeight="1">
      <c r="A36" s="5" t="s">
        <v>476</v>
      </c>
      <c r="B36" s="7">
        <v>96.6</v>
      </c>
      <c r="C36" s="90">
        <v>67.3</v>
      </c>
      <c r="D36" s="90">
        <v>100.4</v>
      </c>
      <c r="E36" s="90">
        <v>92.1</v>
      </c>
      <c r="F36" s="90">
        <v>72</v>
      </c>
      <c r="G36" s="90">
        <v>106.4</v>
      </c>
      <c r="H36" s="90">
        <v>104.7</v>
      </c>
      <c r="I36" s="90">
        <v>86.7</v>
      </c>
      <c r="J36" s="90">
        <v>78</v>
      </c>
      <c r="K36" s="90">
        <v>120.9</v>
      </c>
      <c r="L36" s="90">
        <v>119.9</v>
      </c>
      <c r="M36" s="90">
        <v>116.2</v>
      </c>
      <c r="N36" s="90">
        <v>110.9</v>
      </c>
      <c r="O36" s="90">
        <v>110.6</v>
      </c>
      <c r="P36" s="90">
        <v>112.6</v>
      </c>
      <c r="Q36" s="90">
        <v>113.3</v>
      </c>
      <c r="R36" s="90">
        <v>117.2</v>
      </c>
      <c r="S36" s="90">
        <v>111.5</v>
      </c>
      <c r="T36" s="10">
        <v>96.5</v>
      </c>
      <c r="U36" s="90">
        <v>105.2</v>
      </c>
      <c r="V36" s="90">
        <v>102.8</v>
      </c>
      <c r="W36" s="90">
        <v>108.4</v>
      </c>
      <c r="X36" s="90">
        <v>104.8</v>
      </c>
      <c r="Y36" s="90">
        <v>101.2</v>
      </c>
      <c r="Z36" s="90">
        <v>91</v>
      </c>
    </row>
    <row r="37" spans="1:26" ht="22.5" customHeight="1">
      <c r="A37" s="429" t="s">
        <v>233</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row>
    <row r="38" spans="1:26" ht="15" customHeight="1">
      <c r="A38" s="429" t="s">
        <v>2411</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row>
    <row r="39" spans="1:26" ht="15.75" customHeight="1">
      <c r="A39" s="429" t="s">
        <v>2412</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row>
    <row r="40" ht="15.75">
      <c r="A40" s="69" t="s">
        <v>2421</v>
      </c>
    </row>
    <row r="41" spans="1:26" ht="88.5" customHeight="1">
      <c r="A41" s="17" t="s">
        <v>477</v>
      </c>
      <c r="B41" s="15">
        <v>34044</v>
      </c>
      <c r="C41" s="92">
        <v>35273</v>
      </c>
      <c r="D41" s="92">
        <v>36100</v>
      </c>
      <c r="E41" s="92">
        <v>36623</v>
      </c>
      <c r="F41" s="92">
        <v>37083</v>
      </c>
      <c r="G41" s="92">
        <v>37827</v>
      </c>
      <c r="H41" s="92">
        <v>38184</v>
      </c>
      <c r="I41" s="92">
        <v>38410</v>
      </c>
      <c r="J41" s="92">
        <v>38381</v>
      </c>
      <c r="K41" s="92">
        <v>38411</v>
      </c>
      <c r="L41" s="92">
        <v>38630</v>
      </c>
      <c r="M41" s="92">
        <v>38432</v>
      </c>
      <c r="N41" s="92">
        <v>38164</v>
      </c>
      <c r="O41" s="92">
        <v>38184</v>
      </c>
      <c r="P41" s="92">
        <v>38313</v>
      </c>
      <c r="Q41" s="92">
        <v>38325</v>
      </c>
      <c r="R41" s="92">
        <v>38467</v>
      </c>
      <c r="S41" s="92">
        <v>38598</v>
      </c>
      <c r="T41" s="15">
        <v>39090</v>
      </c>
      <c r="U41" s="15">
        <v>39706</v>
      </c>
      <c r="V41" s="15">
        <v>40162</v>
      </c>
      <c r="W41" s="92">
        <v>40573</v>
      </c>
      <c r="X41" s="92">
        <v>41019</v>
      </c>
      <c r="Y41" s="92">
        <v>41456</v>
      </c>
      <c r="Z41" s="101">
        <v>42729</v>
      </c>
    </row>
    <row r="42" spans="1:26" ht="28.5" customHeight="1">
      <c r="A42" s="31" t="s">
        <v>478</v>
      </c>
      <c r="B42" s="90">
        <v>229.2</v>
      </c>
      <c r="C42" s="90">
        <v>237.4</v>
      </c>
      <c r="D42" s="90">
        <v>243.3</v>
      </c>
      <c r="E42" s="90">
        <v>248.7</v>
      </c>
      <c r="F42" s="90">
        <v>250.5</v>
      </c>
      <c r="G42" s="90">
        <v>255.5</v>
      </c>
      <c r="H42" s="90">
        <v>258.3</v>
      </c>
      <c r="I42" s="90">
        <v>260.3</v>
      </c>
      <c r="J42" s="90">
        <v>261.3</v>
      </c>
      <c r="K42" s="90">
        <v>262.5</v>
      </c>
      <c r="L42" s="90">
        <v>265.2</v>
      </c>
      <c r="M42" s="90">
        <v>265.1133232365493</v>
      </c>
      <c r="N42" s="90">
        <v>264.41842164165445</v>
      </c>
      <c r="O42" s="90">
        <v>265.53516168442894</v>
      </c>
      <c r="P42" s="90">
        <v>267.47794777733526</v>
      </c>
      <c r="Q42" s="90">
        <v>268.2674494191948</v>
      </c>
      <c r="R42" s="90">
        <v>269.4790211263543</v>
      </c>
      <c r="S42" s="90">
        <v>270.4159538064626</v>
      </c>
      <c r="T42" s="90">
        <v>273.6739522076551</v>
      </c>
      <c r="U42" s="20">
        <v>277.9276425809734</v>
      </c>
      <c r="V42" s="90">
        <v>280.7</v>
      </c>
      <c r="W42" s="90">
        <v>283</v>
      </c>
      <c r="X42" s="90">
        <v>285.51594799501913</v>
      </c>
      <c r="Y42" s="90">
        <v>287.94523811508316</v>
      </c>
      <c r="Z42" s="102">
        <v>291.6</v>
      </c>
    </row>
    <row r="43" spans="1:26" ht="28.5">
      <c r="A43" s="17" t="s">
        <v>2413</v>
      </c>
      <c r="B43" s="103">
        <v>2.21</v>
      </c>
      <c r="C43" s="103">
        <v>2.07</v>
      </c>
      <c r="D43" s="103">
        <v>1.98</v>
      </c>
      <c r="E43" s="103">
        <v>1.87</v>
      </c>
      <c r="F43" s="103">
        <v>1.8</v>
      </c>
      <c r="G43" s="103">
        <v>1.76</v>
      </c>
      <c r="H43" s="103">
        <v>1.7</v>
      </c>
      <c r="I43" s="103">
        <v>1.66</v>
      </c>
      <c r="J43" s="103">
        <v>1.67</v>
      </c>
      <c r="K43" s="103">
        <v>1.68</v>
      </c>
      <c r="L43" s="103">
        <v>1.69</v>
      </c>
      <c r="M43" s="103">
        <v>1.7</v>
      </c>
      <c r="N43" s="103">
        <v>1.72</v>
      </c>
      <c r="O43" s="103">
        <v>1.74</v>
      </c>
      <c r="P43" s="103">
        <v>1.75</v>
      </c>
      <c r="Q43" s="103">
        <v>1.75</v>
      </c>
      <c r="R43" s="103">
        <v>1.77</v>
      </c>
      <c r="S43" s="103">
        <v>1.78</v>
      </c>
      <c r="T43" s="103">
        <v>1.73</v>
      </c>
      <c r="U43" s="15">
        <v>1.72</v>
      </c>
      <c r="V43" s="103">
        <v>1.7</v>
      </c>
      <c r="W43" s="103">
        <v>1.68</v>
      </c>
      <c r="X43" s="103">
        <v>1.66</v>
      </c>
      <c r="Y43" s="103">
        <v>1.64</v>
      </c>
      <c r="Z43" s="104">
        <v>1.62</v>
      </c>
    </row>
    <row r="44" spans="1:26" ht="42" customHeight="1">
      <c r="A44" s="99" t="s">
        <v>479</v>
      </c>
      <c r="B44" s="90">
        <v>0.2</v>
      </c>
      <c r="C44" s="90">
        <v>1.6</v>
      </c>
      <c r="D44" s="90">
        <v>19.9</v>
      </c>
      <c r="E44" s="90">
        <v>78.5</v>
      </c>
      <c r="F44" s="90">
        <v>188.1</v>
      </c>
      <c r="G44" s="90">
        <v>302.2</v>
      </c>
      <c r="H44" s="90">
        <v>328.1</v>
      </c>
      <c r="I44" s="90">
        <v>399</v>
      </c>
      <c r="J44" s="90">
        <v>449</v>
      </c>
      <c r="K44" s="90">
        <v>694.3</v>
      </c>
      <c r="L44" s="90">
        <v>1023.5</v>
      </c>
      <c r="M44" s="90">
        <v>1378.5</v>
      </c>
      <c r="N44" s="90">
        <v>1637</v>
      </c>
      <c r="O44" s="90">
        <v>1914.5</v>
      </c>
      <c r="P44" s="90">
        <v>2364</v>
      </c>
      <c r="Q44" s="90">
        <v>2726.1</v>
      </c>
      <c r="R44" s="90">
        <v>3115.5</v>
      </c>
      <c r="S44" s="90">
        <v>4198.6</v>
      </c>
      <c r="T44" s="90">
        <v>5191.1</v>
      </c>
      <c r="U44" s="15">
        <v>7476.3</v>
      </c>
      <c r="V44" s="90">
        <v>8202.9</v>
      </c>
      <c r="W44" s="90">
        <v>9040.49547821085</v>
      </c>
      <c r="X44" s="90">
        <v>9917.549224958153</v>
      </c>
      <c r="Y44" s="90">
        <v>10786.1</v>
      </c>
      <c r="Z44" s="102">
        <v>11986</v>
      </c>
    </row>
    <row r="45" spans="1:26" ht="27" customHeight="1">
      <c r="A45" s="31" t="s">
        <v>2414</v>
      </c>
      <c r="B45" s="90">
        <v>96.8</v>
      </c>
      <c r="C45" s="90">
        <v>51.9</v>
      </c>
      <c r="D45" s="90">
        <v>130.7</v>
      </c>
      <c r="E45" s="90">
        <v>96.8</v>
      </c>
      <c r="F45" s="90">
        <v>80.5</v>
      </c>
      <c r="G45" s="90">
        <v>108.7</v>
      </c>
      <c r="H45" s="90">
        <v>94.6</v>
      </c>
      <c r="I45" s="90">
        <v>95.2</v>
      </c>
      <c r="J45" s="90">
        <v>60.6</v>
      </c>
      <c r="K45" s="90">
        <v>128</v>
      </c>
      <c r="L45" s="90">
        <v>121.4</v>
      </c>
      <c r="M45" s="90">
        <v>116.3</v>
      </c>
      <c r="N45" s="90">
        <v>104.5</v>
      </c>
      <c r="O45" s="90">
        <v>105.5</v>
      </c>
      <c r="P45" s="90">
        <v>109.6</v>
      </c>
      <c r="Q45" s="90">
        <v>105.1</v>
      </c>
      <c r="R45" s="90">
        <v>104.8</v>
      </c>
      <c r="S45" s="90">
        <v>118.1</v>
      </c>
      <c r="T45" s="90">
        <v>110.7</v>
      </c>
      <c r="U45" s="15">
        <v>134.8</v>
      </c>
      <c r="V45" s="90">
        <v>101.2</v>
      </c>
      <c r="W45" s="90">
        <v>104.89332412880614</v>
      </c>
      <c r="X45" s="90">
        <v>102.75514260827019</v>
      </c>
      <c r="Y45" s="90">
        <v>100.86956506458884</v>
      </c>
      <c r="Z45" s="102">
        <v>96.2</v>
      </c>
    </row>
    <row r="46" spans="1:26" ht="28.5" customHeight="1">
      <c r="A46" s="31" t="s">
        <v>480</v>
      </c>
      <c r="B46" s="90"/>
      <c r="C46" s="90">
        <v>119.3</v>
      </c>
      <c r="D46" s="90">
        <v>138.1</v>
      </c>
      <c r="E46" s="90">
        <v>128.6</v>
      </c>
      <c r="F46" s="90">
        <v>101</v>
      </c>
      <c r="G46" s="90">
        <v>116</v>
      </c>
      <c r="H46" s="90">
        <v>113.2</v>
      </c>
      <c r="I46" s="90">
        <v>114.7</v>
      </c>
      <c r="J46" s="90">
        <v>70.2</v>
      </c>
      <c r="K46" s="90">
        <v>76.4</v>
      </c>
      <c r="L46" s="90">
        <v>89.5</v>
      </c>
      <c r="M46" s="90">
        <v>100</v>
      </c>
      <c r="N46" s="90">
        <v>102</v>
      </c>
      <c r="O46" s="90">
        <v>106.3</v>
      </c>
      <c r="P46" s="90">
        <v>97.8</v>
      </c>
      <c r="Q46" s="90">
        <v>99.8</v>
      </c>
      <c r="R46" s="90">
        <v>101.6</v>
      </c>
      <c r="S46" s="90">
        <v>115.2</v>
      </c>
      <c r="T46" s="90">
        <v>126.6</v>
      </c>
      <c r="U46" s="15">
        <v>165.4</v>
      </c>
      <c r="V46" s="90">
        <v>163</v>
      </c>
      <c r="W46" s="90">
        <v>176.46016646095447</v>
      </c>
      <c r="X46" s="90">
        <v>165.35449501826773</v>
      </c>
      <c r="Y46" s="90">
        <v>163.01798609478467</v>
      </c>
      <c r="Z46" s="102">
        <v>150.5</v>
      </c>
    </row>
    <row r="47" spans="1:26" ht="41.25" customHeight="1">
      <c r="A47" s="31" t="s">
        <v>481</v>
      </c>
      <c r="B47" s="90">
        <v>33.8</v>
      </c>
      <c r="C47" s="90">
        <v>26</v>
      </c>
      <c r="D47" s="90">
        <v>33.9</v>
      </c>
      <c r="E47" s="90">
        <v>35.6</v>
      </c>
      <c r="F47" s="90">
        <v>39.8</v>
      </c>
      <c r="G47" s="90">
        <v>38.2</v>
      </c>
      <c r="H47" s="90">
        <v>34.5</v>
      </c>
      <c r="I47" s="90">
        <v>37.9</v>
      </c>
      <c r="J47" s="90">
        <v>29.5</v>
      </c>
      <c r="K47" s="90">
        <v>31.2</v>
      </c>
      <c r="L47" s="90">
        <v>31.6</v>
      </c>
      <c r="M47" s="90">
        <v>31.6</v>
      </c>
      <c r="N47" s="90">
        <v>29.8</v>
      </c>
      <c r="O47" s="90">
        <v>28.4</v>
      </c>
      <c r="P47" s="90">
        <v>27.6</v>
      </c>
      <c r="Q47" s="90">
        <v>25.6</v>
      </c>
      <c r="R47" s="90">
        <v>22.9</v>
      </c>
      <c r="S47" s="90">
        <v>24.3</v>
      </c>
      <c r="T47" s="90">
        <v>27.9</v>
      </c>
      <c r="U47" s="15">
        <v>35.7</v>
      </c>
      <c r="V47" s="90">
        <v>35.1</v>
      </c>
      <c r="W47" s="90">
        <v>33.9</v>
      </c>
      <c r="X47" s="90">
        <v>33.289303252410555</v>
      </c>
      <c r="Y47" s="90">
        <v>33.2</v>
      </c>
      <c r="Z47" s="102">
        <v>35.2</v>
      </c>
    </row>
    <row r="48" spans="1:26" ht="12.75">
      <c r="A48" s="31" t="s">
        <v>482</v>
      </c>
      <c r="B48" s="90"/>
      <c r="C48" s="90"/>
      <c r="D48" s="90"/>
      <c r="E48" s="90"/>
      <c r="G48" s="92">
        <v>254</v>
      </c>
      <c r="H48" s="92">
        <v>279</v>
      </c>
      <c r="I48" s="92">
        <v>270</v>
      </c>
      <c r="J48" s="92">
        <v>270</v>
      </c>
      <c r="K48" s="92">
        <v>262</v>
      </c>
      <c r="L48" s="92">
        <v>251</v>
      </c>
      <c r="M48" s="92">
        <v>287</v>
      </c>
      <c r="N48" s="92">
        <v>283</v>
      </c>
      <c r="O48" s="92">
        <v>296</v>
      </c>
      <c r="P48" s="92">
        <v>290</v>
      </c>
      <c r="Q48" s="92">
        <v>289</v>
      </c>
      <c r="R48" s="92">
        <v>252</v>
      </c>
      <c r="S48" s="92">
        <v>235</v>
      </c>
      <c r="T48" s="92">
        <v>165</v>
      </c>
      <c r="U48" s="15">
        <v>151</v>
      </c>
      <c r="V48" s="92">
        <v>146</v>
      </c>
      <c r="W48" s="92">
        <v>134</v>
      </c>
      <c r="X48" s="92">
        <v>120</v>
      </c>
      <c r="Y48" s="92">
        <v>120</v>
      </c>
      <c r="Z48" s="101">
        <v>102</v>
      </c>
    </row>
    <row r="49" spans="1:26" ht="25.5">
      <c r="A49" s="31" t="s">
        <v>483</v>
      </c>
      <c r="B49" s="105"/>
      <c r="C49" s="105"/>
      <c r="D49" s="105"/>
      <c r="E49" s="105"/>
      <c r="G49" s="90">
        <v>1675.9</v>
      </c>
      <c r="H49" s="90">
        <v>2031.5</v>
      </c>
      <c r="I49" s="90">
        <v>1816.1</v>
      </c>
      <c r="J49" s="90">
        <v>2382.9</v>
      </c>
      <c r="K49" s="90">
        <v>3375.2</v>
      </c>
      <c r="L49" s="90">
        <v>3968.7</v>
      </c>
      <c r="M49" s="90">
        <v>4370.4</v>
      </c>
      <c r="N49" s="90">
        <v>5202</v>
      </c>
      <c r="O49" s="90">
        <v>5546.7</v>
      </c>
      <c r="P49" s="90">
        <v>6059.1</v>
      </c>
      <c r="Q49" s="90">
        <v>6420.7</v>
      </c>
      <c r="R49" s="90">
        <v>6757.1</v>
      </c>
      <c r="S49" s="90">
        <v>6746.3</v>
      </c>
      <c r="T49" s="90">
        <v>6757</v>
      </c>
      <c r="U49" s="20">
        <v>6634</v>
      </c>
      <c r="V49" s="90">
        <v>6596</v>
      </c>
      <c r="W49" s="90">
        <v>6781.5</v>
      </c>
      <c r="X49" s="90">
        <v>6769.1</v>
      </c>
      <c r="Y49" s="90">
        <v>6366.673</v>
      </c>
      <c r="Z49" s="102">
        <v>5806.7</v>
      </c>
    </row>
    <row r="50" spans="1:26" ht="28.5" customHeight="1">
      <c r="A50" s="5" t="s">
        <v>484</v>
      </c>
      <c r="B50" s="90"/>
      <c r="C50" s="90"/>
      <c r="D50" s="90"/>
      <c r="E50" s="90"/>
      <c r="G50" s="90">
        <v>155.9</v>
      </c>
      <c r="H50" s="90">
        <v>187.4</v>
      </c>
      <c r="I50" s="90">
        <v>174.1</v>
      </c>
      <c r="J50" s="90">
        <v>258.5</v>
      </c>
      <c r="K50" s="90">
        <v>281.9</v>
      </c>
      <c r="L50" s="90">
        <v>330.5</v>
      </c>
      <c r="M50" s="90">
        <v>351.8</v>
      </c>
      <c r="N50" s="90">
        <v>428</v>
      </c>
      <c r="O50" s="90">
        <v>500.6</v>
      </c>
      <c r="P50" s="90">
        <v>705.7</v>
      </c>
      <c r="Q50" s="90">
        <v>865.5</v>
      </c>
      <c r="R50" s="90">
        <v>1026.2</v>
      </c>
      <c r="S50" s="90">
        <v>1131.4</v>
      </c>
      <c r="T50" s="90">
        <v>1274.5</v>
      </c>
      <c r="U50" s="15">
        <v>1361.9</v>
      </c>
      <c r="V50" s="90">
        <v>1470.9</v>
      </c>
      <c r="W50" s="90">
        <v>1537.1</v>
      </c>
      <c r="X50" s="90">
        <v>1551.2</v>
      </c>
      <c r="Y50" s="90">
        <v>1581.7</v>
      </c>
      <c r="Z50" s="102">
        <v>1556.7</v>
      </c>
    </row>
    <row r="51" spans="1:26" ht="41.25" customHeight="1">
      <c r="A51" s="31" t="s">
        <v>2415</v>
      </c>
      <c r="B51" s="90">
        <v>0</v>
      </c>
      <c r="C51" s="90">
        <v>0.2323</v>
      </c>
      <c r="D51" s="90">
        <v>1.9592</v>
      </c>
      <c r="E51" s="90">
        <v>9.507299999999999</v>
      </c>
      <c r="F51" s="90">
        <v>22.3413</v>
      </c>
      <c r="G51" s="90">
        <v>42.551199999999994</v>
      </c>
      <c r="H51" s="90">
        <v>50.6</v>
      </c>
      <c r="I51" s="90">
        <v>41.050881</v>
      </c>
      <c r="J51" s="90">
        <v>55.010708</v>
      </c>
      <c r="K51" s="90">
        <v>77.7</v>
      </c>
      <c r="L51" s="90">
        <v>98.3</v>
      </c>
      <c r="M51" s="90">
        <v>128.4</v>
      </c>
      <c r="N51" s="90">
        <v>140.9</v>
      </c>
      <c r="O51" s="90">
        <v>141</v>
      </c>
      <c r="P51" s="90">
        <v>314.9</v>
      </c>
      <c r="Q51" s="90">
        <v>467.5</v>
      </c>
      <c r="R51" s="90">
        <v>639.5</v>
      </c>
      <c r="S51" s="90">
        <v>830</v>
      </c>
      <c r="T51" s="90">
        <v>1167.9</v>
      </c>
      <c r="U51" s="106">
        <v>1522.7</v>
      </c>
      <c r="V51" s="106">
        <v>1831.1</v>
      </c>
      <c r="W51" s="90">
        <v>1935.9</v>
      </c>
      <c r="X51" s="90">
        <v>2076.2</v>
      </c>
      <c r="Y51" s="90">
        <v>2179.3</v>
      </c>
      <c r="Z51" s="90">
        <v>2397.6</v>
      </c>
    </row>
    <row r="52" spans="1:26" ht="20.25" customHeight="1">
      <c r="A52" s="429" t="s">
        <v>2418</v>
      </c>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row>
    <row r="53" spans="1:28" ht="18" customHeight="1">
      <c r="A53" s="429" t="s">
        <v>2417</v>
      </c>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107"/>
      <c r="AB53" s="107"/>
    </row>
    <row r="54" spans="1:26" ht="17.25" customHeight="1">
      <c r="A54" s="429" t="s">
        <v>2416</v>
      </c>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row>
    <row r="55" ht="31.5" customHeight="1">
      <c r="A55" s="42" t="s">
        <v>2420</v>
      </c>
    </row>
    <row r="56" spans="1:26" ht="41.25">
      <c r="A56" s="17" t="s">
        <v>485</v>
      </c>
      <c r="C56" s="90">
        <v>1.895</v>
      </c>
      <c r="D56" s="90">
        <v>20.578</v>
      </c>
      <c r="E56" s="90">
        <v>86.566</v>
      </c>
      <c r="F56" s="90">
        <v>264.134</v>
      </c>
      <c r="G56" s="90">
        <v>369.448</v>
      </c>
      <c r="H56" s="90">
        <v>411.236</v>
      </c>
      <c r="I56" s="90">
        <v>493.3</v>
      </c>
      <c r="J56" s="90">
        <v>907.8</v>
      </c>
      <c r="K56" s="92">
        <v>1210</v>
      </c>
      <c r="L56" s="92">
        <v>1500</v>
      </c>
      <c r="M56" s="92">
        <v>1808</v>
      </c>
      <c r="N56" s="92">
        <v>2112</v>
      </c>
      <c r="O56" s="92">
        <v>2376</v>
      </c>
      <c r="P56" s="92">
        <v>3018</v>
      </c>
      <c r="Q56" s="92">
        <v>3422</v>
      </c>
      <c r="R56" s="92">
        <v>3847</v>
      </c>
      <c r="S56" s="92">
        <v>4593</v>
      </c>
      <c r="T56" s="92">
        <v>5153</v>
      </c>
      <c r="U56" s="92">
        <v>5688</v>
      </c>
      <c r="V56" s="92">
        <v>6369</v>
      </c>
      <c r="W56" s="92">
        <v>6510</v>
      </c>
      <c r="X56" s="92">
        <v>7306</v>
      </c>
      <c r="Y56" s="92">
        <v>8050</v>
      </c>
      <c r="Z56" s="101">
        <v>9701</v>
      </c>
    </row>
    <row r="57" spans="1:26" ht="12.75">
      <c r="A57" s="39" t="s">
        <v>486</v>
      </c>
      <c r="C57" s="90"/>
      <c r="D57" s="90"/>
      <c r="E57" s="90"/>
      <c r="F57" s="90"/>
      <c r="G57" s="90"/>
      <c r="H57" s="90"/>
      <c r="I57" s="90"/>
      <c r="J57" s="90"/>
      <c r="K57" s="90"/>
      <c r="L57" s="90"/>
      <c r="M57" s="90"/>
      <c r="N57" s="90"/>
      <c r="O57" s="90"/>
      <c r="P57" s="90"/>
      <c r="Q57" s="90"/>
      <c r="R57" s="90"/>
      <c r="S57" s="90"/>
      <c r="T57" s="48"/>
      <c r="U57" s="48"/>
      <c r="V57" s="48"/>
      <c r="W57" s="92"/>
      <c r="X57" s="48"/>
      <c r="Y57" s="48"/>
      <c r="Z57" s="108"/>
    </row>
    <row r="58" spans="1:26" ht="12.75">
      <c r="A58" s="49" t="s">
        <v>487</v>
      </c>
      <c r="C58" s="90">
        <v>2.1</v>
      </c>
      <c r="D58" s="90">
        <v>23.1</v>
      </c>
      <c r="E58" s="90">
        <v>97.4</v>
      </c>
      <c r="F58" s="90">
        <v>297.2</v>
      </c>
      <c r="G58" s="90">
        <v>415.6</v>
      </c>
      <c r="H58" s="90">
        <v>462.4</v>
      </c>
      <c r="I58" s="90">
        <v>554.7</v>
      </c>
      <c r="J58" s="90">
        <v>1002.8</v>
      </c>
      <c r="K58" s="92">
        <v>1320</v>
      </c>
      <c r="L58" s="92">
        <v>1629</v>
      </c>
      <c r="M58" s="92">
        <v>1968</v>
      </c>
      <c r="N58" s="92">
        <v>2304</v>
      </c>
      <c r="O58" s="92">
        <v>2602</v>
      </c>
      <c r="P58" s="92">
        <v>3255</v>
      </c>
      <c r="Q58" s="92">
        <v>3695</v>
      </c>
      <c r="R58" s="92">
        <v>4159</v>
      </c>
      <c r="S58" s="92">
        <v>4971</v>
      </c>
      <c r="T58" s="92">
        <v>5572</v>
      </c>
      <c r="U58" s="92">
        <v>6138</v>
      </c>
      <c r="V58" s="92">
        <v>6878</v>
      </c>
      <c r="W58" s="92">
        <v>7049</v>
      </c>
      <c r="X58" s="92">
        <v>7871</v>
      </c>
      <c r="Y58" s="92">
        <v>8683</v>
      </c>
      <c r="Z58" s="101">
        <v>10455</v>
      </c>
    </row>
    <row r="59" spans="1:26" ht="12.75">
      <c r="A59" s="49" t="s">
        <v>488</v>
      </c>
      <c r="C59" s="90">
        <v>1.3</v>
      </c>
      <c r="D59" s="90">
        <v>14.4</v>
      </c>
      <c r="E59" s="90">
        <v>61</v>
      </c>
      <c r="F59" s="90">
        <v>186.2</v>
      </c>
      <c r="G59" s="90">
        <v>260.5</v>
      </c>
      <c r="H59" s="90">
        <v>289.9</v>
      </c>
      <c r="I59" s="90">
        <v>347.9</v>
      </c>
      <c r="J59" s="90">
        <v>639.9</v>
      </c>
      <c r="K59" s="92">
        <v>909</v>
      </c>
      <c r="L59" s="92">
        <v>1144</v>
      </c>
      <c r="M59" s="92">
        <v>1379</v>
      </c>
      <c r="N59" s="92">
        <v>1605</v>
      </c>
      <c r="O59" s="92">
        <v>1801</v>
      </c>
      <c r="P59" s="92">
        <v>2418</v>
      </c>
      <c r="Q59" s="92">
        <v>2731</v>
      </c>
      <c r="R59" s="92">
        <v>3065</v>
      </c>
      <c r="S59" s="92">
        <v>3644</v>
      </c>
      <c r="T59" s="7">
        <v>4100</v>
      </c>
      <c r="U59" s="92">
        <v>4521</v>
      </c>
      <c r="V59" s="92">
        <v>5032</v>
      </c>
      <c r="W59" s="92">
        <v>5123</v>
      </c>
      <c r="X59" s="92">
        <v>5998</v>
      </c>
      <c r="Y59" s="92">
        <v>6617</v>
      </c>
      <c r="Z59" s="101">
        <v>7965</v>
      </c>
    </row>
    <row r="60" spans="1:26" ht="12.75">
      <c r="A60" s="49" t="s">
        <v>489</v>
      </c>
      <c r="C60" s="90">
        <v>1.8</v>
      </c>
      <c r="D60" s="90">
        <v>20.7</v>
      </c>
      <c r="E60" s="90">
        <v>87.4</v>
      </c>
      <c r="F60" s="90">
        <v>268.6</v>
      </c>
      <c r="G60" s="90">
        <v>373.2</v>
      </c>
      <c r="H60" s="90">
        <v>415.1</v>
      </c>
      <c r="I60" s="90">
        <v>498.2</v>
      </c>
      <c r="J60" s="90">
        <v>901.7</v>
      </c>
      <c r="K60" s="92">
        <v>1208</v>
      </c>
      <c r="L60" s="92">
        <v>1499</v>
      </c>
      <c r="M60" s="92">
        <v>1799</v>
      </c>
      <c r="N60" s="92">
        <v>2090</v>
      </c>
      <c r="O60" s="92">
        <v>2326</v>
      </c>
      <c r="P60" s="92">
        <v>2896</v>
      </c>
      <c r="Q60" s="92">
        <v>3279</v>
      </c>
      <c r="R60" s="92">
        <v>3679</v>
      </c>
      <c r="S60" s="92">
        <v>4389</v>
      </c>
      <c r="T60" s="7">
        <v>4930</v>
      </c>
      <c r="U60" s="92">
        <v>5489</v>
      </c>
      <c r="V60" s="92">
        <v>6157</v>
      </c>
      <c r="W60" s="92">
        <v>6259</v>
      </c>
      <c r="X60" s="92">
        <v>7022</v>
      </c>
      <c r="Y60" s="92">
        <v>7752</v>
      </c>
      <c r="Z60" s="101">
        <v>9472</v>
      </c>
    </row>
    <row r="61" spans="1:26" ht="27.75" customHeight="1">
      <c r="A61" s="17" t="s">
        <v>490</v>
      </c>
      <c r="C61" s="90">
        <v>212</v>
      </c>
      <c r="D61" s="90">
        <v>219.9</v>
      </c>
      <c r="E61" s="90">
        <v>238.7</v>
      </c>
      <c r="F61" s="90">
        <v>195.3</v>
      </c>
      <c r="G61" s="90">
        <v>208.3</v>
      </c>
      <c r="H61" s="90">
        <v>228.7</v>
      </c>
      <c r="I61" s="90">
        <v>204.8</v>
      </c>
      <c r="J61" s="90">
        <v>182.7</v>
      </c>
      <c r="K61" s="90">
        <v>188.5</v>
      </c>
      <c r="L61" s="90">
        <v>204.1</v>
      </c>
      <c r="M61" s="90">
        <v>218.3</v>
      </c>
      <c r="N61" s="90">
        <v>244.7</v>
      </c>
      <c r="O61" s="90">
        <v>269.3</v>
      </c>
      <c r="P61" s="90">
        <v>268</v>
      </c>
      <c r="Q61" s="90">
        <v>296.8</v>
      </c>
      <c r="R61" s="90">
        <v>326</v>
      </c>
      <c r="S61" s="90">
        <v>323.6</v>
      </c>
      <c r="T61" s="90">
        <v>327.9</v>
      </c>
      <c r="U61" s="90">
        <v>333.3</v>
      </c>
      <c r="V61" s="90">
        <v>326.3</v>
      </c>
      <c r="W61" s="90">
        <v>356.7</v>
      </c>
      <c r="X61" s="90">
        <v>354.9</v>
      </c>
      <c r="Y61" s="90">
        <v>344.9</v>
      </c>
      <c r="Z61" s="90">
        <v>314.1</v>
      </c>
    </row>
    <row r="62" spans="1:26" ht="30" customHeight="1">
      <c r="A62" s="17" t="s">
        <v>491</v>
      </c>
      <c r="C62" s="90"/>
      <c r="D62" s="90"/>
      <c r="E62" s="90"/>
      <c r="F62" s="90"/>
      <c r="G62" s="90"/>
      <c r="H62" s="90"/>
      <c r="I62" s="90"/>
      <c r="J62" s="90"/>
      <c r="K62" s="90"/>
      <c r="L62" s="90"/>
      <c r="M62" s="90"/>
      <c r="N62" s="90"/>
      <c r="O62" s="90"/>
      <c r="P62" s="90"/>
      <c r="Q62" s="90"/>
      <c r="R62" s="90"/>
      <c r="S62" s="90"/>
      <c r="U62" s="90"/>
      <c r="Z62" s="108"/>
    </row>
    <row r="63" spans="1:26" ht="12.75">
      <c r="A63" s="49" t="s">
        <v>492</v>
      </c>
      <c r="B63" s="109">
        <v>11.9</v>
      </c>
      <c r="C63" s="110">
        <v>6</v>
      </c>
      <c r="D63" s="110">
        <v>5.1</v>
      </c>
      <c r="E63" s="110">
        <v>5.4</v>
      </c>
      <c r="F63" s="110">
        <v>6.1</v>
      </c>
      <c r="G63" s="110">
        <v>6.1</v>
      </c>
      <c r="H63" s="110">
        <v>5.9</v>
      </c>
      <c r="I63" s="110">
        <v>6</v>
      </c>
      <c r="J63" s="110">
        <v>6</v>
      </c>
      <c r="K63" s="110">
        <v>5.9</v>
      </c>
      <c r="L63" s="110">
        <v>5.7</v>
      </c>
      <c r="M63" s="110">
        <v>5.7</v>
      </c>
      <c r="N63" s="110">
        <v>5.5</v>
      </c>
      <c r="O63" s="110">
        <v>5.4</v>
      </c>
      <c r="P63" s="110">
        <v>5.4</v>
      </c>
      <c r="Q63" s="110">
        <v>5.3</v>
      </c>
      <c r="R63" s="110">
        <v>5.1</v>
      </c>
      <c r="S63" s="90">
        <v>5.1</v>
      </c>
      <c r="T63" s="90">
        <v>5.2</v>
      </c>
      <c r="U63" s="90">
        <v>5.2</v>
      </c>
      <c r="V63" s="90">
        <v>5.2</v>
      </c>
      <c r="W63" s="90">
        <v>5.2</v>
      </c>
      <c r="X63" s="90">
        <v>5.2</v>
      </c>
      <c r="Y63" s="90">
        <v>5.2</v>
      </c>
      <c r="Z63" s="90">
        <v>5.3</v>
      </c>
    </row>
    <row r="64" spans="1:26" ht="12.75">
      <c r="A64" s="49" t="s">
        <v>493</v>
      </c>
      <c r="B64" s="109">
        <v>15.8</v>
      </c>
      <c r="C64" s="110">
        <v>11.6</v>
      </c>
      <c r="D64" s="110">
        <v>9.4</v>
      </c>
      <c r="E64" s="110">
        <v>10.1</v>
      </c>
      <c r="F64" s="110">
        <v>10.8</v>
      </c>
      <c r="G64" s="110">
        <v>10.7</v>
      </c>
      <c r="H64" s="110">
        <v>10.5</v>
      </c>
      <c r="I64" s="110">
        <v>10.6</v>
      </c>
      <c r="J64" s="110">
        <v>10.5</v>
      </c>
      <c r="K64" s="110">
        <v>10.4</v>
      </c>
      <c r="L64" s="110">
        <v>10.4</v>
      </c>
      <c r="M64" s="110">
        <v>10.4</v>
      </c>
      <c r="N64" s="110">
        <v>10.3</v>
      </c>
      <c r="O64" s="110">
        <v>10.1</v>
      </c>
      <c r="P64" s="110">
        <v>10.1</v>
      </c>
      <c r="Q64" s="110">
        <v>9.9</v>
      </c>
      <c r="R64" s="110">
        <v>9.8</v>
      </c>
      <c r="S64" s="90">
        <v>9.8</v>
      </c>
      <c r="T64" s="90">
        <v>9.8</v>
      </c>
      <c r="U64" s="90">
        <v>9.8</v>
      </c>
      <c r="V64" s="90">
        <v>9.9</v>
      </c>
      <c r="W64" s="90">
        <v>9.8</v>
      </c>
      <c r="X64" s="90">
        <v>9.8</v>
      </c>
      <c r="Y64" s="90">
        <v>9.9</v>
      </c>
      <c r="Z64" s="90">
        <v>10</v>
      </c>
    </row>
    <row r="65" spans="1:26" ht="12.75">
      <c r="A65" s="49" t="s">
        <v>494</v>
      </c>
      <c r="B65" s="109">
        <v>18.8</v>
      </c>
      <c r="C65" s="110">
        <v>17.6</v>
      </c>
      <c r="D65" s="110">
        <v>14.9</v>
      </c>
      <c r="E65" s="110">
        <v>15.1</v>
      </c>
      <c r="F65" s="110">
        <v>15.2</v>
      </c>
      <c r="G65" s="110">
        <v>15.2</v>
      </c>
      <c r="H65" s="110">
        <v>15.3</v>
      </c>
      <c r="I65" s="110">
        <v>15</v>
      </c>
      <c r="J65" s="110">
        <v>14.8</v>
      </c>
      <c r="K65" s="110">
        <v>15.1</v>
      </c>
      <c r="L65" s="110">
        <v>15.4</v>
      </c>
      <c r="M65" s="110">
        <v>15.4</v>
      </c>
      <c r="N65" s="110">
        <v>15.3</v>
      </c>
      <c r="O65" s="110">
        <v>15.1</v>
      </c>
      <c r="P65" s="110">
        <v>15.1</v>
      </c>
      <c r="Q65" s="110">
        <v>15</v>
      </c>
      <c r="R65" s="110">
        <v>14.8</v>
      </c>
      <c r="S65" s="90">
        <v>14.8</v>
      </c>
      <c r="T65" s="90">
        <v>14.8</v>
      </c>
      <c r="U65" s="90">
        <v>14.8</v>
      </c>
      <c r="V65" s="90">
        <v>14.9</v>
      </c>
      <c r="W65" s="90">
        <v>14.9</v>
      </c>
      <c r="X65" s="90">
        <v>14.899999999999999</v>
      </c>
      <c r="Y65" s="90">
        <v>14.9</v>
      </c>
      <c r="Z65" s="90">
        <v>15</v>
      </c>
    </row>
    <row r="66" spans="1:26" ht="12.75">
      <c r="A66" s="49" t="s">
        <v>495</v>
      </c>
      <c r="B66" s="109">
        <v>22.8</v>
      </c>
      <c r="C66" s="110">
        <v>26.5</v>
      </c>
      <c r="D66" s="110">
        <v>23.8</v>
      </c>
      <c r="E66" s="110">
        <v>22.7</v>
      </c>
      <c r="F66" s="110">
        <v>21.6</v>
      </c>
      <c r="G66" s="110">
        <v>21.6</v>
      </c>
      <c r="H66" s="110">
        <v>22.2</v>
      </c>
      <c r="I66" s="110">
        <v>21.5</v>
      </c>
      <c r="J66" s="110">
        <v>21.1</v>
      </c>
      <c r="K66" s="110">
        <v>21.9</v>
      </c>
      <c r="L66" s="110">
        <v>22.8</v>
      </c>
      <c r="M66" s="110">
        <v>22.7</v>
      </c>
      <c r="N66" s="110">
        <v>22.7</v>
      </c>
      <c r="O66" s="110">
        <v>22.7</v>
      </c>
      <c r="P66" s="110">
        <v>22.7</v>
      </c>
      <c r="Q66" s="110">
        <v>22.6</v>
      </c>
      <c r="R66" s="110">
        <v>22.5</v>
      </c>
      <c r="S66" s="90">
        <v>22.5</v>
      </c>
      <c r="T66" s="90">
        <v>22.5</v>
      </c>
      <c r="U66" s="90">
        <v>22.5</v>
      </c>
      <c r="V66" s="90">
        <v>22.6</v>
      </c>
      <c r="W66" s="90">
        <v>22.5</v>
      </c>
      <c r="X66" s="90">
        <v>22.5</v>
      </c>
      <c r="Y66" s="90">
        <v>22.6</v>
      </c>
      <c r="Z66" s="90">
        <v>22.6</v>
      </c>
    </row>
    <row r="67" spans="1:26" ht="12.75">
      <c r="A67" s="49" t="s">
        <v>496</v>
      </c>
      <c r="B67" s="90">
        <v>30.7</v>
      </c>
      <c r="C67" s="110">
        <v>38.3</v>
      </c>
      <c r="D67" s="110">
        <v>46.8</v>
      </c>
      <c r="E67" s="110">
        <v>46.7</v>
      </c>
      <c r="F67" s="110">
        <v>46.3</v>
      </c>
      <c r="G67" s="110">
        <v>46.4</v>
      </c>
      <c r="H67" s="110">
        <v>46.1</v>
      </c>
      <c r="I67" s="110">
        <v>46.9</v>
      </c>
      <c r="J67" s="110">
        <v>47.6</v>
      </c>
      <c r="K67" s="110">
        <v>46.7</v>
      </c>
      <c r="L67" s="110">
        <v>45.7</v>
      </c>
      <c r="M67" s="110">
        <v>45.8</v>
      </c>
      <c r="N67" s="110">
        <v>46.2</v>
      </c>
      <c r="O67" s="110">
        <v>46.7</v>
      </c>
      <c r="P67" s="110">
        <v>46.7</v>
      </c>
      <c r="Q67" s="110">
        <v>47.2</v>
      </c>
      <c r="R67" s="110">
        <v>47.8</v>
      </c>
      <c r="S67" s="90">
        <v>47.8</v>
      </c>
      <c r="T67" s="90">
        <v>47.7</v>
      </c>
      <c r="U67" s="90">
        <v>47.7</v>
      </c>
      <c r="V67" s="90">
        <v>47.4</v>
      </c>
      <c r="W67" s="90">
        <v>47.6</v>
      </c>
      <c r="X67" s="90">
        <v>47.599999999999994</v>
      </c>
      <c r="Y67" s="90">
        <v>47.4</v>
      </c>
      <c r="Z67" s="90">
        <v>47.1</v>
      </c>
    </row>
    <row r="68" spans="1:26" ht="27.75" customHeight="1">
      <c r="A68" s="5" t="s">
        <v>497</v>
      </c>
      <c r="C68" s="90">
        <v>49.3</v>
      </c>
      <c r="D68" s="90">
        <v>46.1</v>
      </c>
      <c r="E68" s="90">
        <v>32.9</v>
      </c>
      <c r="F68" s="90">
        <v>36.5</v>
      </c>
      <c r="G68" s="90">
        <v>32.5</v>
      </c>
      <c r="H68" s="90">
        <v>30.5</v>
      </c>
      <c r="I68" s="90">
        <v>34.3</v>
      </c>
      <c r="J68" s="90">
        <v>41.6</v>
      </c>
      <c r="K68" s="90">
        <v>42.3</v>
      </c>
      <c r="L68" s="90">
        <v>40</v>
      </c>
      <c r="M68" s="90">
        <v>35.6</v>
      </c>
      <c r="N68" s="90">
        <v>29.3</v>
      </c>
      <c r="O68" s="90">
        <v>25.2</v>
      </c>
      <c r="P68" s="90" t="s">
        <v>498</v>
      </c>
      <c r="Q68" s="90">
        <v>21.6</v>
      </c>
      <c r="R68" s="90">
        <v>18.8</v>
      </c>
      <c r="S68" s="90">
        <v>19</v>
      </c>
      <c r="T68" s="90">
        <v>18.4</v>
      </c>
      <c r="U68" s="90">
        <v>17.7</v>
      </c>
      <c r="V68" s="90">
        <v>17.9</v>
      </c>
      <c r="W68" s="90">
        <v>15.4</v>
      </c>
      <c r="X68" s="90">
        <v>15.5</v>
      </c>
      <c r="Y68" s="90">
        <v>16.1</v>
      </c>
      <c r="Z68" s="90">
        <v>19.5</v>
      </c>
    </row>
    <row r="69" spans="1:26" ht="38.25">
      <c r="A69" s="31" t="s">
        <v>499</v>
      </c>
      <c r="C69" s="90">
        <v>33.5</v>
      </c>
      <c r="D69" s="90">
        <v>31.3</v>
      </c>
      <c r="E69" s="90">
        <v>22.4</v>
      </c>
      <c r="F69" s="90">
        <v>24.8</v>
      </c>
      <c r="G69" s="90">
        <v>22.1</v>
      </c>
      <c r="H69" s="90">
        <v>20.8</v>
      </c>
      <c r="I69" s="90">
        <v>23.4</v>
      </c>
      <c r="J69" s="90">
        <v>28.4</v>
      </c>
      <c r="K69" s="90">
        <v>29</v>
      </c>
      <c r="L69" s="90">
        <v>27.5</v>
      </c>
      <c r="M69" s="90">
        <v>24.6</v>
      </c>
      <c r="N69" s="90">
        <v>20.3</v>
      </c>
      <c r="O69" s="90">
        <v>17.6</v>
      </c>
      <c r="P69" s="90" t="s">
        <v>500</v>
      </c>
      <c r="Q69" s="90">
        <v>15.2</v>
      </c>
      <c r="R69" s="90">
        <v>13.3</v>
      </c>
      <c r="S69" s="90">
        <v>13.4</v>
      </c>
      <c r="T69" s="90">
        <v>13</v>
      </c>
      <c r="U69" s="90">
        <v>12.5</v>
      </c>
      <c r="V69" s="90">
        <v>12.7</v>
      </c>
      <c r="W69" s="90">
        <v>10.7</v>
      </c>
      <c r="X69" s="90">
        <v>10.8</v>
      </c>
      <c r="Y69" s="90">
        <v>11.2</v>
      </c>
      <c r="Z69" s="90">
        <v>13.3</v>
      </c>
    </row>
    <row r="70" spans="1:26" ht="25.5" customHeight="1">
      <c r="A70" s="31" t="s">
        <v>501</v>
      </c>
      <c r="B70" s="111">
        <v>0.26</v>
      </c>
      <c r="C70" s="111">
        <v>0.289</v>
      </c>
      <c r="D70" s="111">
        <v>0.407</v>
      </c>
      <c r="E70" s="111">
        <v>0.409</v>
      </c>
      <c r="F70" s="111">
        <v>0.387</v>
      </c>
      <c r="G70" s="111">
        <v>0.387</v>
      </c>
      <c r="H70" s="111">
        <v>0.39</v>
      </c>
      <c r="I70" s="111">
        <v>0.394</v>
      </c>
      <c r="J70" s="111">
        <v>0.4</v>
      </c>
      <c r="K70" s="111">
        <v>0.395</v>
      </c>
      <c r="L70" s="111">
        <v>0.397</v>
      </c>
      <c r="M70" s="111">
        <v>0.397</v>
      </c>
      <c r="N70" s="111">
        <v>0.403</v>
      </c>
      <c r="O70" s="111">
        <v>0.409</v>
      </c>
      <c r="P70" s="111">
        <v>0.409</v>
      </c>
      <c r="Q70" s="111">
        <v>0.415</v>
      </c>
      <c r="R70" s="111">
        <v>0.422</v>
      </c>
      <c r="S70" s="111">
        <v>0.421</v>
      </c>
      <c r="T70" s="111">
        <v>0.421</v>
      </c>
      <c r="U70" s="111">
        <v>0.421</v>
      </c>
      <c r="V70" s="111">
        <v>0.417</v>
      </c>
      <c r="W70" s="111">
        <v>0.42</v>
      </c>
      <c r="X70" s="111">
        <v>0.419</v>
      </c>
      <c r="Y70" s="111">
        <v>0.416</v>
      </c>
      <c r="Z70" s="111">
        <v>0.413</v>
      </c>
    </row>
    <row r="71" spans="1:26" ht="30" customHeight="1">
      <c r="A71" s="5" t="s">
        <v>502</v>
      </c>
      <c r="C71" s="90">
        <v>8</v>
      </c>
      <c r="D71" s="90">
        <v>13.5</v>
      </c>
      <c r="E71" s="90">
        <v>15.2</v>
      </c>
      <c r="F71" s="90">
        <v>13.5</v>
      </c>
      <c r="G71" s="90">
        <v>13.3</v>
      </c>
      <c r="H71" s="90">
        <v>13.6</v>
      </c>
      <c r="I71" s="90">
        <v>13.8</v>
      </c>
      <c r="J71" s="90">
        <v>14.1</v>
      </c>
      <c r="K71" s="90">
        <v>13.9</v>
      </c>
      <c r="L71" s="90">
        <v>13.9</v>
      </c>
      <c r="M71" s="90">
        <v>14.03</v>
      </c>
      <c r="N71" s="90">
        <v>14.5</v>
      </c>
      <c r="O71" s="90">
        <v>15.2</v>
      </c>
      <c r="P71" s="90">
        <v>15.2</v>
      </c>
      <c r="Q71" s="90">
        <v>15.9</v>
      </c>
      <c r="R71" s="90">
        <v>16.7</v>
      </c>
      <c r="S71" s="90">
        <v>16.6</v>
      </c>
      <c r="T71" s="90">
        <v>16.6</v>
      </c>
      <c r="U71" s="90">
        <v>16.6</v>
      </c>
      <c r="V71" s="90">
        <v>16.2</v>
      </c>
      <c r="W71" s="90">
        <v>16.4</v>
      </c>
      <c r="X71" s="90">
        <v>16.3</v>
      </c>
      <c r="Y71" s="90">
        <v>16</v>
      </c>
      <c r="Z71" s="90">
        <v>15.7</v>
      </c>
    </row>
    <row r="72" spans="1:26" ht="26.25" customHeight="1">
      <c r="A72" s="422" t="s">
        <v>2419</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row>
    <row r="73" spans="1:26" ht="12" customHeight="1">
      <c r="A73" s="423" t="s">
        <v>503</v>
      </c>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row>
    <row r="74" spans="1:26" ht="35.25" customHeight="1">
      <c r="A74" s="425" t="s">
        <v>504</v>
      </c>
      <c r="B74" s="425"/>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row>
    <row r="75" spans="1:26" ht="15.75" customHeight="1">
      <c r="A75" s="423" t="s">
        <v>505</v>
      </c>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row>
    <row r="76" spans="1:253" s="112" customFormat="1" ht="16.5" customHeight="1">
      <c r="A76" s="422" t="s">
        <v>506</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Q76" s="113"/>
      <c r="BL76" s="113"/>
      <c r="CG76" s="113"/>
      <c r="DB76" s="113"/>
      <c r="DW76" s="113"/>
      <c r="ER76" s="113"/>
      <c r="FM76" s="113"/>
      <c r="GH76" s="113"/>
      <c r="HC76" s="113"/>
      <c r="HX76" s="113"/>
      <c r="IS76" s="113"/>
    </row>
    <row r="77" spans="1:20" ht="30.75" customHeight="1">
      <c r="A77" s="42" t="s">
        <v>507</v>
      </c>
      <c r="B77" s="78"/>
      <c r="C77" s="78"/>
      <c r="D77" s="78"/>
      <c r="E77" s="78"/>
      <c r="F77" s="78"/>
      <c r="G77" s="78"/>
      <c r="H77" s="78"/>
      <c r="I77" s="78"/>
      <c r="J77" s="78"/>
      <c r="K77" s="78"/>
      <c r="L77" s="78"/>
      <c r="M77" s="78"/>
      <c r="N77" s="78"/>
      <c r="O77" s="78"/>
      <c r="P77" s="78"/>
      <c r="Q77" s="78"/>
      <c r="R77" s="78"/>
      <c r="S77" s="78"/>
      <c r="T77" s="78"/>
    </row>
    <row r="78" spans="1:26" ht="28.5">
      <c r="A78" s="31" t="s">
        <v>508</v>
      </c>
      <c r="B78" s="23">
        <v>0.7</v>
      </c>
      <c r="C78" s="18">
        <v>6.132138</v>
      </c>
      <c r="D78" s="18">
        <v>72.539519</v>
      </c>
      <c r="E78" s="18">
        <v>348.444896</v>
      </c>
      <c r="F78" s="18">
        <v>877.775531</v>
      </c>
      <c r="G78" s="18">
        <v>1338.771504</v>
      </c>
      <c r="H78" s="18">
        <v>1629.416367</v>
      </c>
      <c r="I78" s="18">
        <v>1746.66066</v>
      </c>
      <c r="J78" s="23">
        <v>2854.8</v>
      </c>
      <c r="K78" s="23">
        <v>3873.9</v>
      </c>
      <c r="L78" s="23">
        <v>5221.8</v>
      </c>
      <c r="M78" s="23">
        <v>6711.8012712448635</v>
      </c>
      <c r="N78" s="23">
        <v>8659.31116</v>
      </c>
      <c r="O78" s="23">
        <v>10780.1</v>
      </c>
      <c r="P78" s="18">
        <v>13614.231027</v>
      </c>
      <c r="Q78" s="18">
        <v>16706.196476</v>
      </c>
      <c r="R78" s="18">
        <v>20492.458654</v>
      </c>
      <c r="S78" s="23">
        <v>25158.9</v>
      </c>
      <c r="T78" s="23">
        <v>28596</v>
      </c>
      <c r="U78" s="23">
        <v>31762.9</v>
      </c>
      <c r="V78" s="23">
        <v>35067.1</v>
      </c>
      <c r="W78" s="23">
        <v>39900.6</v>
      </c>
      <c r="X78" s="23">
        <v>44318.7</v>
      </c>
      <c r="Y78" s="114">
        <v>47844.9</v>
      </c>
      <c r="Z78" s="23">
        <v>53746.6</v>
      </c>
    </row>
    <row r="79" spans="1:26" ht="41.25">
      <c r="A79" s="31" t="s">
        <v>509</v>
      </c>
      <c r="B79" s="23">
        <v>0.5</v>
      </c>
      <c r="C79" s="18">
        <v>5.1748</v>
      </c>
      <c r="D79" s="18">
        <v>55.0664</v>
      </c>
      <c r="E79" s="18">
        <v>235.427</v>
      </c>
      <c r="F79" s="18">
        <v>641.6622</v>
      </c>
      <c r="G79" s="18">
        <v>940.4079</v>
      </c>
      <c r="H79" s="18">
        <v>1138.122824</v>
      </c>
      <c r="I79" s="18">
        <v>1380.321354</v>
      </c>
      <c r="J79" s="18">
        <v>2281.17662</v>
      </c>
      <c r="K79" s="18">
        <v>3009.423893</v>
      </c>
      <c r="L79" s="18">
        <v>3972.806262</v>
      </c>
      <c r="M79" s="18">
        <v>5001.773557</v>
      </c>
      <c r="N79" s="18">
        <v>6147.256732</v>
      </c>
      <c r="O79" s="18">
        <v>7670.681091</v>
      </c>
      <c r="P79" s="18">
        <v>9613.839857</v>
      </c>
      <c r="Q79" s="18">
        <v>11927.592006</v>
      </c>
      <c r="R79" s="18">
        <v>14831.380584</v>
      </c>
      <c r="S79" s="23">
        <v>18715.8</v>
      </c>
      <c r="T79" s="11">
        <v>20034.9</v>
      </c>
      <c r="U79" s="23">
        <v>22614.4</v>
      </c>
      <c r="V79" s="23">
        <v>26185.9</v>
      </c>
      <c r="W79" s="23">
        <v>29611.2</v>
      </c>
      <c r="X79" s="23">
        <v>32847.9</v>
      </c>
      <c r="Y79" s="114">
        <v>36106.4</v>
      </c>
      <c r="Z79" s="23">
        <v>38011.8</v>
      </c>
    </row>
    <row r="80" spans="1:26" ht="42.75" customHeight="1">
      <c r="A80" s="5" t="s">
        <v>510</v>
      </c>
      <c r="B80" s="23">
        <v>0.1</v>
      </c>
      <c r="C80" s="23">
        <v>0.5754</v>
      </c>
      <c r="D80" s="23">
        <v>6.1</v>
      </c>
      <c r="E80" s="23">
        <v>24.7</v>
      </c>
      <c r="F80" s="23">
        <v>50.9</v>
      </c>
      <c r="G80" s="23">
        <v>79.1</v>
      </c>
      <c r="H80" s="23">
        <v>104.6</v>
      </c>
      <c r="I80" s="23">
        <v>108.9</v>
      </c>
      <c r="J80" s="23">
        <v>192.5</v>
      </c>
      <c r="K80" s="23">
        <v>309.9</v>
      </c>
      <c r="L80" s="23">
        <v>473</v>
      </c>
      <c r="M80" s="23">
        <v>586.9</v>
      </c>
      <c r="N80" s="23">
        <v>737.5</v>
      </c>
      <c r="O80" s="23">
        <v>1000.9</v>
      </c>
      <c r="P80" s="23">
        <v>1389.6</v>
      </c>
      <c r="Q80" s="23">
        <v>1813</v>
      </c>
      <c r="R80" s="23">
        <v>2503.9</v>
      </c>
      <c r="S80" s="23">
        <v>3094.8</v>
      </c>
      <c r="T80" s="11">
        <v>3002.8</v>
      </c>
      <c r="U80" s="115">
        <v>3164.9</v>
      </c>
      <c r="V80" s="23">
        <v>3677.7</v>
      </c>
      <c r="W80" s="23">
        <v>4439.9</v>
      </c>
      <c r="X80" s="23">
        <v>5212.6</v>
      </c>
      <c r="Y80" s="23">
        <v>5674.1</v>
      </c>
      <c r="Z80" s="23">
        <v>5822</v>
      </c>
    </row>
    <row r="81" spans="1:26" ht="28.5">
      <c r="A81" s="31" t="s">
        <v>511</v>
      </c>
      <c r="B81" s="23">
        <v>0</v>
      </c>
      <c r="C81" s="18">
        <v>0</v>
      </c>
      <c r="D81" s="18">
        <v>0</v>
      </c>
      <c r="E81" s="18">
        <v>0.10790000000000001</v>
      </c>
      <c r="F81" s="18">
        <v>0.9792000000000001</v>
      </c>
      <c r="G81" s="18">
        <v>1.3043</v>
      </c>
      <c r="H81" s="18">
        <v>12.332799999999999</v>
      </c>
      <c r="I81" s="18">
        <v>23.56947</v>
      </c>
      <c r="J81" s="18">
        <v>38.696194</v>
      </c>
      <c r="K81" s="18">
        <v>47.697901</v>
      </c>
      <c r="L81" s="18">
        <v>75.403668</v>
      </c>
      <c r="M81" s="18">
        <v>119.833382</v>
      </c>
      <c r="N81" s="18">
        <v>180.087729</v>
      </c>
      <c r="O81" s="18">
        <v>255.218735</v>
      </c>
      <c r="P81" s="18">
        <v>352.235135</v>
      </c>
      <c r="Q81" s="18">
        <v>572.314956</v>
      </c>
      <c r="R81" s="18">
        <v>834.006409</v>
      </c>
      <c r="S81" s="18">
        <v>1194.732381</v>
      </c>
      <c r="T81" s="11">
        <v>838.8</v>
      </c>
      <c r="U81" s="114">
        <v>1104.5</v>
      </c>
      <c r="V81" s="23">
        <v>1444.1</v>
      </c>
      <c r="W81" s="23">
        <v>1691.8</v>
      </c>
      <c r="X81" s="23">
        <v>1751</v>
      </c>
      <c r="Y81" s="23">
        <v>2140.4</v>
      </c>
      <c r="Z81" s="23">
        <v>1534.5</v>
      </c>
    </row>
    <row r="82" spans="1:26" ht="28.5">
      <c r="A82" s="31" t="s">
        <v>512</v>
      </c>
      <c r="B82" s="23">
        <v>0.2</v>
      </c>
      <c r="C82" s="23">
        <v>1.3</v>
      </c>
      <c r="D82" s="23">
        <v>18.8</v>
      </c>
      <c r="E82" s="23">
        <v>104.6</v>
      </c>
      <c r="F82" s="23">
        <v>217.4</v>
      </c>
      <c r="G82" s="23">
        <v>336.3</v>
      </c>
      <c r="H82" s="23">
        <v>401.4</v>
      </c>
      <c r="I82" s="23">
        <v>263.2</v>
      </c>
      <c r="J82" s="23">
        <v>395.7</v>
      </c>
      <c r="K82" s="23">
        <v>617</v>
      </c>
      <c r="L82" s="23">
        <v>804.6</v>
      </c>
      <c r="M82" s="23">
        <v>1122.5</v>
      </c>
      <c r="N82" s="23">
        <v>1835.7</v>
      </c>
      <c r="O82" s="23">
        <v>2049.4</v>
      </c>
      <c r="P82" s="23">
        <v>2463.3</v>
      </c>
      <c r="Q82" s="23">
        <v>2977.1</v>
      </c>
      <c r="R82" s="23">
        <v>3142.1</v>
      </c>
      <c r="S82" s="23">
        <v>2238.7</v>
      </c>
      <c r="T82" s="23">
        <v>4821</v>
      </c>
      <c r="U82" s="11">
        <v>5614.4</v>
      </c>
      <c r="V82" s="23">
        <v>4340.9</v>
      </c>
      <c r="W82" s="23">
        <v>4160.9</v>
      </c>
      <c r="X82" s="23">
        <v>4838.9</v>
      </c>
      <c r="Y82" s="23">
        <v>3999.7</v>
      </c>
      <c r="Z82" s="23">
        <v>8169.8</v>
      </c>
    </row>
    <row r="83" spans="1:26" ht="44.25" customHeight="1">
      <c r="A83" s="5" t="s">
        <v>513</v>
      </c>
      <c r="B83" s="23">
        <v>0</v>
      </c>
      <c r="C83" s="18">
        <v>0.0391</v>
      </c>
      <c r="D83" s="18">
        <v>6.4268</v>
      </c>
      <c r="E83" s="18">
        <v>64.5522</v>
      </c>
      <c r="F83" s="18">
        <v>135.1146</v>
      </c>
      <c r="G83" s="18">
        <v>252.1776</v>
      </c>
      <c r="H83" s="18">
        <v>347.4542</v>
      </c>
      <c r="I83" s="18">
        <v>213.644903</v>
      </c>
      <c r="J83" s="18">
        <v>226.8573</v>
      </c>
      <c r="K83" s="18">
        <v>253.6045</v>
      </c>
      <c r="L83" s="18">
        <v>300.8256</v>
      </c>
      <c r="M83" s="18">
        <v>379.4479532448633</v>
      </c>
      <c r="N83" s="18">
        <v>643.68501</v>
      </c>
      <c r="O83" s="18">
        <v>905.582744</v>
      </c>
      <c r="P83" s="18">
        <v>1172.971438</v>
      </c>
      <c r="Q83" s="18">
        <v>1180.016903</v>
      </c>
      <c r="R83" s="18">
        <v>1105.262664</v>
      </c>
      <c r="S83" s="18">
        <v>2004.136201</v>
      </c>
      <c r="T83" s="11">
        <v>1561.1</v>
      </c>
      <c r="U83" s="115">
        <v>1173.3</v>
      </c>
      <c r="V83" s="11">
        <v>1499.5</v>
      </c>
      <c r="W83" s="23">
        <v>1903.4</v>
      </c>
      <c r="X83" s="23">
        <v>1874.6</v>
      </c>
      <c r="Y83" s="23">
        <v>2780.6</v>
      </c>
      <c r="Z83" s="23">
        <v>2233.7</v>
      </c>
    </row>
    <row r="84" spans="1:26" ht="42" customHeight="1">
      <c r="A84" s="31" t="s">
        <v>514</v>
      </c>
      <c r="B84" s="23">
        <v>0</v>
      </c>
      <c r="C84" s="18">
        <v>0.0044</v>
      </c>
      <c r="D84" s="18">
        <v>0.5015</v>
      </c>
      <c r="E84" s="18">
        <v>11.9046</v>
      </c>
      <c r="F84" s="18">
        <v>58.8546</v>
      </c>
      <c r="G84" s="18">
        <v>90.1521</v>
      </c>
      <c r="H84" s="18">
        <v>147.0525</v>
      </c>
      <c r="I84" s="18">
        <v>132.057407</v>
      </c>
      <c r="J84" s="18">
        <v>172.5989</v>
      </c>
      <c r="K84" s="18">
        <v>190.5908</v>
      </c>
      <c r="L84" s="18">
        <v>223.1144</v>
      </c>
      <c r="M84" s="18">
        <v>238.347261</v>
      </c>
      <c r="N84" s="18">
        <v>542.276612</v>
      </c>
      <c r="O84" s="18">
        <v>585.616542</v>
      </c>
      <c r="P84" s="18">
        <v>601.359842</v>
      </c>
      <c r="Q84" s="18">
        <v>953.93689</v>
      </c>
      <c r="R84" s="18">
        <v>992.133055</v>
      </c>
      <c r="S84" s="18">
        <v>714.405248</v>
      </c>
      <c r="T84" s="11">
        <v>1056.3</v>
      </c>
      <c r="U84" s="115">
        <v>977.9</v>
      </c>
      <c r="V84" s="23">
        <v>950</v>
      </c>
      <c r="W84" s="23">
        <v>983.789</v>
      </c>
      <c r="X84" s="23">
        <v>1092</v>
      </c>
      <c r="Y84" s="23">
        <v>1178.2</v>
      </c>
      <c r="Z84" s="23">
        <v>1488.4</v>
      </c>
    </row>
    <row r="85" spans="1:24" ht="25.5">
      <c r="A85" s="31" t="s">
        <v>515</v>
      </c>
      <c r="B85" s="18"/>
      <c r="C85" s="18"/>
      <c r="D85" s="18"/>
      <c r="E85" s="18"/>
      <c r="F85" s="18"/>
      <c r="G85" s="18"/>
      <c r="H85" s="18"/>
      <c r="I85" s="18"/>
      <c r="J85" s="18"/>
      <c r="K85" s="18"/>
      <c r="L85" s="18"/>
      <c r="M85" s="18"/>
      <c r="N85" s="18"/>
      <c r="O85" s="18"/>
      <c r="P85" s="18"/>
      <c r="Q85" s="18"/>
      <c r="R85" s="18"/>
      <c r="U85" s="116"/>
      <c r="V85" s="48"/>
      <c r="W85" s="48"/>
      <c r="X85" s="48"/>
    </row>
    <row r="86" spans="1:26" ht="12.75">
      <c r="A86" s="49" t="s">
        <v>516</v>
      </c>
      <c r="B86" s="18">
        <v>53</v>
      </c>
      <c r="C86" s="18">
        <v>34.5</v>
      </c>
      <c r="D86" s="18">
        <v>43.1</v>
      </c>
      <c r="E86" s="18">
        <v>59.6</v>
      </c>
      <c r="F86" s="18">
        <v>49.3</v>
      </c>
      <c r="G86" s="18">
        <v>56.8</v>
      </c>
      <c r="H86" s="18">
        <v>49.1</v>
      </c>
      <c r="I86" s="18">
        <v>42.8</v>
      </c>
      <c r="J86" s="18">
        <v>35.1</v>
      </c>
      <c r="K86" s="18">
        <v>40.6</v>
      </c>
      <c r="L86" s="18">
        <v>38.6</v>
      </c>
      <c r="M86" s="18">
        <v>44.6</v>
      </c>
      <c r="N86" s="18">
        <v>58</v>
      </c>
      <c r="O86" s="18">
        <v>62.8</v>
      </c>
      <c r="P86" s="18">
        <v>61.6</v>
      </c>
      <c r="Q86" s="18">
        <v>67.4</v>
      </c>
      <c r="R86" s="18">
        <v>77.8</v>
      </c>
      <c r="S86" s="18">
        <v>80.7</v>
      </c>
      <c r="T86" s="23">
        <v>78.3</v>
      </c>
      <c r="U86" s="23">
        <v>85</v>
      </c>
      <c r="V86" s="23">
        <v>78.8</v>
      </c>
      <c r="W86" s="23">
        <v>79.3</v>
      </c>
      <c r="X86" s="23">
        <v>87.3</v>
      </c>
      <c r="Y86" s="23">
        <v>89.5</v>
      </c>
      <c r="Z86" s="23">
        <v>82.1</v>
      </c>
    </row>
    <row r="87" spans="1:26" ht="15.75">
      <c r="A87" s="49" t="s">
        <v>517</v>
      </c>
      <c r="B87" s="18">
        <v>886.8</v>
      </c>
      <c r="C87" s="90">
        <v>417.6</v>
      </c>
      <c r="D87" s="90">
        <v>497</v>
      </c>
      <c r="E87" s="90">
        <v>369.1</v>
      </c>
      <c r="F87" s="90">
        <v>238.5</v>
      </c>
      <c r="G87" s="90">
        <v>258.6</v>
      </c>
      <c r="H87" s="90">
        <v>313.6</v>
      </c>
      <c r="I87" s="90">
        <v>305.4</v>
      </c>
      <c r="J87" s="90">
        <v>271.4</v>
      </c>
      <c r="K87" s="90">
        <v>313</v>
      </c>
      <c r="L87" s="90">
        <v>334</v>
      </c>
      <c r="M87" s="90">
        <v>394.1</v>
      </c>
      <c r="N87" s="90">
        <v>464.2</v>
      </c>
      <c r="O87" s="90">
        <v>497</v>
      </c>
      <c r="P87" s="90">
        <v>543.1</v>
      </c>
      <c r="Q87" s="90">
        <v>619.4</v>
      </c>
      <c r="R87" s="90">
        <v>666.2</v>
      </c>
      <c r="S87" s="90">
        <v>603.7</v>
      </c>
      <c r="T87" s="90">
        <v>585.5</v>
      </c>
      <c r="U87" s="11">
        <v>548.6</v>
      </c>
      <c r="V87" s="90">
        <v>519.1</v>
      </c>
      <c r="W87" s="90">
        <v>602.2</v>
      </c>
      <c r="X87" s="90">
        <v>630.5</v>
      </c>
      <c r="Y87" s="23">
        <v>570.3</v>
      </c>
      <c r="Z87" s="90">
        <v>565.2</v>
      </c>
    </row>
    <row r="88" spans="1:26" ht="12.75">
      <c r="A88" s="49" t="s">
        <v>518</v>
      </c>
      <c r="B88" s="18">
        <v>223.8</v>
      </c>
      <c r="C88" s="90">
        <v>86.3</v>
      </c>
      <c r="D88" s="90">
        <v>113.4</v>
      </c>
      <c r="E88" s="90">
        <v>93.2</v>
      </c>
      <c r="F88" s="90">
        <v>70.8</v>
      </c>
      <c r="G88" s="90">
        <v>76.2</v>
      </c>
      <c r="H88" s="90">
        <v>80.3</v>
      </c>
      <c r="I88" s="90">
        <v>76.7</v>
      </c>
      <c r="J88" s="90">
        <v>67.2</v>
      </c>
      <c r="K88" s="90">
        <v>77.3</v>
      </c>
      <c r="L88" s="90">
        <v>77.4</v>
      </c>
      <c r="M88" s="90">
        <v>88.8</v>
      </c>
      <c r="N88" s="90">
        <v>106.4</v>
      </c>
      <c r="O88" s="90">
        <v>111.6</v>
      </c>
      <c r="P88" s="90">
        <v>119</v>
      </c>
      <c r="Q88" s="90">
        <v>131</v>
      </c>
      <c r="R88" s="90">
        <v>139.1</v>
      </c>
      <c r="S88" s="90">
        <v>121.1</v>
      </c>
      <c r="T88" s="90">
        <v>130.1</v>
      </c>
      <c r="U88" s="11">
        <v>131.6</v>
      </c>
      <c r="V88" s="90">
        <v>125.9</v>
      </c>
      <c r="W88" s="90">
        <v>134.6</v>
      </c>
      <c r="X88" s="90">
        <v>139.2</v>
      </c>
      <c r="Y88" s="23">
        <v>123.6</v>
      </c>
      <c r="Z88" s="90">
        <v>117.9</v>
      </c>
    </row>
    <row r="89" spans="1:26" ht="12.75">
      <c r="A89" s="49" t="s">
        <v>519</v>
      </c>
      <c r="B89" s="72">
        <v>1880</v>
      </c>
      <c r="C89" s="92">
        <v>1229</v>
      </c>
      <c r="D89" s="92">
        <v>1794</v>
      </c>
      <c r="E89" s="92">
        <v>1632</v>
      </c>
      <c r="F89" s="92">
        <v>1329</v>
      </c>
      <c r="G89" s="92">
        <v>1400</v>
      </c>
      <c r="H89" s="92">
        <v>1612</v>
      </c>
      <c r="I89" s="92">
        <v>1532</v>
      </c>
      <c r="J89" s="92">
        <v>1372</v>
      </c>
      <c r="K89" s="92">
        <v>1700</v>
      </c>
      <c r="L89" s="92">
        <v>1845</v>
      </c>
      <c r="M89" s="92">
        <v>2271</v>
      </c>
      <c r="N89" s="92">
        <v>2789</v>
      </c>
      <c r="O89" s="92">
        <v>2846</v>
      </c>
      <c r="P89" s="92">
        <v>3383</v>
      </c>
      <c r="Q89" s="92">
        <v>4312</v>
      </c>
      <c r="R89" s="92">
        <v>4421</v>
      </c>
      <c r="S89" s="92">
        <v>4209</v>
      </c>
      <c r="T89" s="92">
        <v>4890</v>
      </c>
      <c r="U89" s="93">
        <v>5548</v>
      </c>
      <c r="V89" s="92">
        <v>5624</v>
      </c>
      <c r="W89" s="92">
        <v>5939</v>
      </c>
      <c r="X89" s="92">
        <v>5832</v>
      </c>
      <c r="Y89" s="93">
        <v>5717</v>
      </c>
      <c r="Z89" s="92">
        <v>5303</v>
      </c>
    </row>
    <row r="90" spans="1:26" ht="12.75">
      <c r="A90" s="49" t="s">
        <v>520</v>
      </c>
      <c r="B90" s="7">
        <v>209.8</v>
      </c>
      <c r="C90" s="90">
        <v>68.5</v>
      </c>
      <c r="D90" s="90">
        <v>117.1</v>
      </c>
      <c r="E90" s="90">
        <v>202</v>
      </c>
      <c r="F90" s="90">
        <v>139.6</v>
      </c>
      <c r="G90" s="90">
        <v>194.7</v>
      </c>
      <c r="H90" s="90">
        <v>224.4</v>
      </c>
      <c r="I90" s="90">
        <v>177.2</v>
      </c>
      <c r="J90" s="90">
        <v>160.7</v>
      </c>
      <c r="K90" s="90">
        <v>190.5</v>
      </c>
      <c r="L90" s="90">
        <v>197.3</v>
      </c>
      <c r="M90" s="90">
        <v>239.3</v>
      </c>
      <c r="N90" s="90">
        <v>263.1</v>
      </c>
      <c r="O90" s="90">
        <v>326.2</v>
      </c>
      <c r="P90" s="90">
        <v>406.4</v>
      </c>
      <c r="Q90" s="90">
        <v>391.3</v>
      </c>
      <c r="R90" s="90">
        <v>569.5</v>
      </c>
      <c r="S90" s="90">
        <v>624</v>
      </c>
      <c r="T90" s="90">
        <v>553.7</v>
      </c>
      <c r="U90" s="11">
        <v>525.5</v>
      </c>
      <c r="V90" s="90">
        <v>549.2</v>
      </c>
      <c r="W90" s="90">
        <v>718</v>
      </c>
      <c r="X90" s="90">
        <v>795.1</v>
      </c>
      <c r="Y90" s="23">
        <v>751.5</v>
      </c>
      <c r="Z90" s="90">
        <v>571.7</v>
      </c>
    </row>
    <row r="91" spans="1:26" ht="12.75">
      <c r="A91" s="49" t="s">
        <v>521</v>
      </c>
      <c r="B91" s="7">
        <v>128.4</v>
      </c>
      <c r="C91" s="90">
        <v>56.7</v>
      </c>
      <c r="D91" s="90">
        <v>87.6</v>
      </c>
      <c r="E91" s="90">
        <v>90.3</v>
      </c>
      <c r="F91" s="90">
        <v>63.2</v>
      </c>
      <c r="G91" s="90">
        <v>83.5</v>
      </c>
      <c r="H91" s="90">
        <v>107.6</v>
      </c>
      <c r="I91" s="90">
        <v>77.4</v>
      </c>
      <c r="J91" s="90">
        <v>61.6</v>
      </c>
      <c r="K91" s="90">
        <v>96.6</v>
      </c>
      <c r="L91" s="90">
        <v>118.3</v>
      </c>
      <c r="M91" s="90">
        <v>109.8</v>
      </c>
      <c r="N91" s="90">
        <v>139.7</v>
      </c>
      <c r="O91" s="90">
        <v>167.2</v>
      </c>
      <c r="P91" s="90">
        <v>202.1</v>
      </c>
      <c r="Q91" s="90">
        <v>256.2</v>
      </c>
      <c r="R91" s="90">
        <v>281.7</v>
      </c>
      <c r="S91" s="90">
        <v>206</v>
      </c>
      <c r="T91" s="90">
        <v>268.4</v>
      </c>
      <c r="U91" s="11">
        <v>315.5</v>
      </c>
      <c r="V91" s="90">
        <v>268.1</v>
      </c>
      <c r="W91" s="90">
        <v>314</v>
      </c>
      <c r="X91" s="90">
        <v>333.7</v>
      </c>
      <c r="Y91" s="23">
        <v>380.2</v>
      </c>
      <c r="Z91" s="90">
        <v>318.3</v>
      </c>
    </row>
    <row r="92" spans="1:26" ht="12.75">
      <c r="A92" s="49" t="s">
        <v>522</v>
      </c>
      <c r="B92" s="7">
        <v>52.3</v>
      </c>
      <c r="C92" s="90">
        <v>19.6</v>
      </c>
      <c r="D92" s="90">
        <v>33</v>
      </c>
      <c r="E92" s="90">
        <v>45.7</v>
      </c>
      <c r="F92" s="90">
        <v>26.4</v>
      </c>
      <c r="G92" s="90">
        <v>37.2</v>
      </c>
      <c r="H92" s="90">
        <v>41</v>
      </c>
      <c r="I92" s="90">
        <v>34.6</v>
      </c>
      <c r="J92" s="90">
        <v>25.9</v>
      </c>
      <c r="K92" s="90">
        <v>35.2</v>
      </c>
      <c r="L92" s="90">
        <v>44.2</v>
      </c>
      <c r="M92" s="90">
        <v>54</v>
      </c>
      <c r="N92" s="90">
        <v>62.4</v>
      </c>
      <c r="O92" s="90">
        <v>71.7</v>
      </c>
      <c r="P92" s="90">
        <v>82.6</v>
      </c>
      <c r="Q92" s="90">
        <v>95.4</v>
      </c>
      <c r="R92" s="90">
        <v>102.1</v>
      </c>
      <c r="S92" s="90">
        <v>88.4</v>
      </c>
      <c r="T92" s="90">
        <v>93.8</v>
      </c>
      <c r="U92" s="11">
        <v>89.1</v>
      </c>
      <c r="V92" s="90">
        <v>83.4</v>
      </c>
      <c r="W92" s="90">
        <v>91.4</v>
      </c>
      <c r="X92" s="90">
        <v>93.6</v>
      </c>
      <c r="Y92" s="23">
        <v>82.1</v>
      </c>
      <c r="Z92" s="90">
        <v>78.6</v>
      </c>
    </row>
    <row r="93" spans="1:26" ht="12.75">
      <c r="A93" s="49" t="s">
        <v>523</v>
      </c>
      <c r="B93" s="7">
        <v>338.1</v>
      </c>
      <c r="C93" s="90">
        <v>256.9</v>
      </c>
      <c r="D93" s="90">
        <v>489.7</v>
      </c>
      <c r="E93" s="90">
        <v>421.1</v>
      </c>
      <c r="F93" s="90">
        <v>299.6</v>
      </c>
      <c r="G93" s="90">
        <v>378.8</v>
      </c>
      <c r="H93" s="90">
        <v>480.9</v>
      </c>
      <c r="I93" s="90">
        <v>434.2</v>
      </c>
      <c r="J93" s="90">
        <v>294.7</v>
      </c>
      <c r="K93" s="90">
        <v>394</v>
      </c>
      <c r="L93" s="90">
        <v>499.8</v>
      </c>
      <c r="M93" s="90">
        <v>468.7</v>
      </c>
      <c r="N93" s="90">
        <v>505.6</v>
      </c>
      <c r="O93" s="90">
        <v>777.4</v>
      </c>
      <c r="P93" s="90">
        <v>794.1</v>
      </c>
      <c r="Q93" s="90">
        <v>791.5</v>
      </c>
      <c r="R93" s="90">
        <v>930.6</v>
      </c>
      <c r="S93" s="90">
        <v>811.1</v>
      </c>
      <c r="T93" s="90">
        <v>976.4</v>
      </c>
      <c r="U93" s="11">
        <v>928.9</v>
      </c>
      <c r="V93" s="90">
        <v>823</v>
      </c>
      <c r="W93" s="90">
        <v>1372.4</v>
      </c>
      <c r="X93" s="90">
        <v>1123.4</v>
      </c>
      <c r="Y93" s="23">
        <v>1013</v>
      </c>
      <c r="Z93" s="90">
        <v>1113</v>
      </c>
    </row>
    <row r="94" spans="1:26" ht="12.75">
      <c r="A94" s="49" t="s">
        <v>524</v>
      </c>
      <c r="B94" s="7">
        <v>356.1</v>
      </c>
      <c r="C94" s="90">
        <v>194.6</v>
      </c>
      <c r="D94" s="90">
        <v>434.2</v>
      </c>
      <c r="E94" s="90">
        <v>380.1</v>
      </c>
      <c r="F94" s="90">
        <v>267.7</v>
      </c>
      <c r="G94" s="90">
        <v>240.2</v>
      </c>
      <c r="H94" s="90">
        <v>285.9</v>
      </c>
      <c r="I94" s="90">
        <v>307.1</v>
      </c>
      <c r="J94" s="90">
        <v>266.2</v>
      </c>
      <c r="K94" s="90">
        <v>284.5</v>
      </c>
      <c r="L94" s="90">
        <v>359.3</v>
      </c>
      <c r="M94" s="90">
        <v>480.4</v>
      </c>
      <c r="N94" s="90">
        <v>564</v>
      </c>
      <c r="O94" s="90">
        <v>484.1</v>
      </c>
      <c r="P94" s="90">
        <v>650.4</v>
      </c>
      <c r="Q94" s="90">
        <v>807.3</v>
      </c>
      <c r="R94" s="90">
        <v>855.9</v>
      </c>
      <c r="S94" s="90">
        <v>718.1</v>
      </c>
      <c r="T94" s="90">
        <v>813.5</v>
      </c>
      <c r="U94" s="11">
        <v>975.7</v>
      </c>
      <c r="V94" s="90">
        <v>997.1</v>
      </c>
      <c r="W94" s="90">
        <v>1090.2</v>
      </c>
      <c r="X94" s="90">
        <v>957.5</v>
      </c>
      <c r="Y94" s="23">
        <v>1007.9</v>
      </c>
      <c r="Z94" s="90">
        <v>942</v>
      </c>
    </row>
    <row r="95" spans="1:26" ht="25.5">
      <c r="A95" s="49" t="s">
        <v>525</v>
      </c>
      <c r="B95" s="7">
        <v>552.9</v>
      </c>
      <c r="C95" s="90">
        <v>241.7</v>
      </c>
      <c r="D95" s="90">
        <v>508.5</v>
      </c>
      <c r="E95" s="90">
        <v>294.6</v>
      </c>
      <c r="F95" s="90">
        <v>205.1</v>
      </c>
      <c r="G95" s="90">
        <v>175.4</v>
      </c>
      <c r="H95" s="90">
        <v>199.5</v>
      </c>
      <c r="I95" s="90">
        <v>208.9</v>
      </c>
      <c r="J95" s="90">
        <v>221.1</v>
      </c>
      <c r="K95" s="90">
        <v>228.9</v>
      </c>
      <c r="L95" s="90">
        <v>267.1</v>
      </c>
      <c r="M95" s="90">
        <v>326</v>
      </c>
      <c r="N95" s="90">
        <v>370.7</v>
      </c>
      <c r="O95" s="90">
        <v>351.4</v>
      </c>
      <c r="P95" s="90">
        <v>424.3</v>
      </c>
      <c r="Q95" s="90">
        <v>497</v>
      </c>
      <c r="R95" s="90">
        <v>530.1</v>
      </c>
      <c r="S95" s="90">
        <v>480.6</v>
      </c>
      <c r="T95" s="90">
        <v>506.4</v>
      </c>
      <c r="U95" s="90">
        <v>560.2</v>
      </c>
      <c r="V95" s="90">
        <v>574.2</v>
      </c>
      <c r="W95" s="90">
        <v>610.6</v>
      </c>
      <c r="X95" s="90">
        <v>594.1</v>
      </c>
      <c r="Y95" s="23">
        <v>611.6</v>
      </c>
      <c r="Z95" s="90">
        <v>601.9</v>
      </c>
    </row>
    <row r="96" spans="1:26" ht="12.75">
      <c r="A96" s="49" t="s">
        <v>526</v>
      </c>
      <c r="B96" s="7">
        <v>233.8</v>
      </c>
      <c r="C96" s="90">
        <v>116.2</v>
      </c>
      <c r="D96" s="90">
        <v>270.1</v>
      </c>
      <c r="E96" s="90">
        <v>300.5</v>
      </c>
      <c r="F96" s="90">
        <v>156.2</v>
      </c>
      <c r="G96" s="90">
        <v>153.3</v>
      </c>
      <c r="H96" s="90">
        <v>190.6</v>
      </c>
      <c r="I96" s="90">
        <v>153.9</v>
      </c>
      <c r="J96" s="90">
        <v>103.1</v>
      </c>
      <c r="K96" s="90">
        <v>159.2</v>
      </c>
      <c r="L96" s="90">
        <v>230.7</v>
      </c>
      <c r="M96" s="90">
        <v>262.5</v>
      </c>
      <c r="N96" s="90">
        <v>324.9</v>
      </c>
      <c r="O96" s="90">
        <v>339.1</v>
      </c>
      <c r="P96" s="90">
        <v>383.1</v>
      </c>
      <c r="Q96" s="90">
        <v>449</v>
      </c>
      <c r="R96" s="90">
        <v>457.5</v>
      </c>
      <c r="S96" s="90">
        <v>380.3</v>
      </c>
      <c r="T96" s="90">
        <v>364.4</v>
      </c>
      <c r="U96" s="90">
        <v>446.5</v>
      </c>
      <c r="V96" s="90">
        <v>500.5</v>
      </c>
      <c r="W96" s="90">
        <v>590.6</v>
      </c>
      <c r="X96" s="90">
        <v>620.9</v>
      </c>
      <c r="Y96" s="23">
        <v>594.3</v>
      </c>
      <c r="Z96" s="90">
        <v>461.7</v>
      </c>
    </row>
    <row r="97" spans="1:26" ht="12.75">
      <c r="A97" s="49" t="s">
        <v>527</v>
      </c>
      <c r="B97" s="7">
        <v>338.1</v>
      </c>
      <c r="C97" s="90">
        <v>142.4</v>
      </c>
      <c r="D97" s="90">
        <v>306.3</v>
      </c>
      <c r="E97" s="90">
        <v>284.5</v>
      </c>
      <c r="F97" s="90">
        <v>220.7</v>
      </c>
      <c r="G97" s="90">
        <v>187.9</v>
      </c>
      <c r="H97" s="90">
        <v>232.3</v>
      </c>
      <c r="I97" s="90">
        <v>225.7</v>
      </c>
      <c r="J97" s="90">
        <v>206.6</v>
      </c>
      <c r="K97" s="90">
        <v>224.9</v>
      </c>
      <c r="L97" s="90">
        <v>326.3</v>
      </c>
      <c r="M97" s="90">
        <v>418.1</v>
      </c>
      <c r="N97" s="90">
        <v>397.5</v>
      </c>
      <c r="O97" s="90">
        <v>437.5</v>
      </c>
      <c r="P97" s="90">
        <v>591.3</v>
      </c>
      <c r="Q97" s="90">
        <v>682</v>
      </c>
      <c r="R97" s="90">
        <v>736.2</v>
      </c>
      <c r="S97" s="90">
        <v>635</v>
      </c>
      <c r="T97" s="90">
        <v>732.8</v>
      </c>
      <c r="U97" s="90">
        <v>755.9</v>
      </c>
      <c r="V97" s="90">
        <v>525.1</v>
      </c>
      <c r="W97" s="90">
        <v>812.8</v>
      </c>
      <c r="X97" s="90">
        <v>828.6</v>
      </c>
      <c r="Y97" s="23">
        <v>869.9</v>
      </c>
      <c r="Z97" s="90">
        <v>732</v>
      </c>
    </row>
    <row r="98" spans="1:22" ht="25.5">
      <c r="A98" s="31" t="s">
        <v>528</v>
      </c>
      <c r="B98" s="90"/>
      <c r="C98" s="90"/>
      <c r="D98" s="90"/>
      <c r="E98" s="90"/>
      <c r="F98" s="90"/>
      <c r="G98" s="90"/>
      <c r="H98" s="90"/>
      <c r="I98" s="90"/>
      <c r="J98" s="90"/>
      <c r="K98" s="90"/>
      <c r="L98" s="90"/>
      <c r="M98" s="90"/>
      <c r="N98" s="90"/>
      <c r="O98" s="90"/>
      <c r="P98" s="90"/>
      <c r="Q98" s="90"/>
      <c r="R98" s="90"/>
      <c r="U98" s="41"/>
      <c r="V98" s="48"/>
    </row>
    <row r="99" spans="1:26" ht="12.75">
      <c r="A99" s="49" t="s">
        <v>516</v>
      </c>
      <c r="B99" s="7">
        <v>61.8</v>
      </c>
      <c r="C99" s="90">
        <v>51.5</v>
      </c>
      <c r="D99" s="90">
        <v>55.8</v>
      </c>
      <c r="E99" s="90">
        <v>63.5</v>
      </c>
      <c r="F99" s="90">
        <v>45.2</v>
      </c>
      <c r="G99" s="90">
        <v>58.4</v>
      </c>
      <c r="H99" s="90">
        <v>49.6</v>
      </c>
      <c r="I99" s="90">
        <v>44.5</v>
      </c>
      <c r="J99" s="90">
        <v>32.2</v>
      </c>
      <c r="K99" s="90">
        <v>39.5</v>
      </c>
      <c r="L99" s="90">
        <v>40.8</v>
      </c>
      <c r="M99" s="90">
        <v>49.3</v>
      </c>
      <c r="N99" s="90">
        <v>61.7</v>
      </c>
      <c r="O99" s="90">
        <v>66.2</v>
      </c>
      <c r="P99" s="90">
        <v>65.2</v>
      </c>
      <c r="Q99" s="90">
        <v>70.6</v>
      </c>
      <c r="R99" s="90">
        <v>84.4</v>
      </c>
      <c r="S99" s="90">
        <v>93.9</v>
      </c>
      <c r="T99" s="90">
        <v>86.4</v>
      </c>
      <c r="U99" s="11">
        <v>93.9</v>
      </c>
      <c r="V99" s="90">
        <v>88.6</v>
      </c>
      <c r="W99" s="90">
        <v>90.9</v>
      </c>
      <c r="X99" s="90">
        <v>100.4</v>
      </c>
      <c r="Y99" s="90">
        <v>104.8</v>
      </c>
      <c r="Z99" s="102">
        <v>91.7</v>
      </c>
    </row>
    <row r="100" spans="1:26" ht="15.75">
      <c r="A100" s="49" t="s">
        <v>517</v>
      </c>
      <c r="B100" s="7">
        <v>1034</v>
      </c>
      <c r="C100" s="90">
        <v>623.2</v>
      </c>
      <c r="D100" s="90">
        <v>644</v>
      </c>
      <c r="E100" s="90">
        <v>393.6</v>
      </c>
      <c r="F100" s="90">
        <v>218.4</v>
      </c>
      <c r="G100" s="90">
        <v>265.6</v>
      </c>
      <c r="H100" s="90">
        <v>316.8</v>
      </c>
      <c r="I100" s="90">
        <v>317.7</v>
      </c>
      <c r="J100" s="90">
        <v>249.1</v>
      </c>
      <c r="K100" s="90">
        <v>305.1</v>
      </c>
      <c r="L100" s="90">
        <v>353.4</v>
      </c>
      <c r="M100" s="90">
        <v>435.4</v>
      </c>
      <c r="N100" s="90">
        <v>494</v>
      </c>
      <c r="O100" s="90">
        <v>523.4</v>
      </c>
      <c r="P100" s="90">
        <v>574.4</v>
      </c>
      <c r="Q100" s="90">
        <v>648.6</v>
      </c>
      <c r="R100" s="90">
        <v>722.2</v>
      </c>
      <c r="S100" s="90">
        <v>702.2</v>
      </c>
      <c r="T100" s="90">
        <v>645.8</v>
      </c>
      <c r="U100" s="11">
        <v>606.3</v>
      </c>
      <c r="V100" s="90">
        <v>583.7</v>
      </c>
      <c r="W100" s="90">
        <v>690.7</v>
      </c>
      <c r="X100" s="90">
        <v>724.5</v>
      </c>
      <c r="Y100" s="90">
        <v>667.4</v>
      </c>
      <c r="Z100" s="102">
        <v>631.1</v>
      </c>
    </row>
    <row r="101" spans="1:26" ht="12.75">
      <c r="A101" s="49" t="s">
        <v>518</v>
      </c>
      <c r="B101" s="18">
        <v>261</v>
      </c>
      <c r="C101" s="90">
        <v>128.7</v>
      </c>
      <c r="D101" s="90">
        <v>147.7</v>
      </c>
      <c r="E101" s="90">
        <v>99.4</v>
      </c>
      <c r="F101" s="90">
        <v>64.8</v>
      </c>
      <c r="G101" s="90">
        <v>78.2</v>
      </c>
      <c r="H101" s="90">
        <v>81.1</v>
      </c>
      <c r="I101" s="90">
        <v>79.8</v>
      </c>
      <c r="J101" s="90">
        <v>61.7</v>
      </c>
      <c r="K101" s="90">
        <v>75.3</v>
      </c>
      <c r="L101" s="90">
        <v>81.9</v>
      </c>
      <c r="M101" s="90">
        <v>98.1</v>
      </c>
      <c r="N101" s="90">
        <v>113.2</v>
      </c>
      <c r="O101" s="90">
        <v>117.5</v>
      </c>
      <c r="P101" s="90">
        <v>125.8</v>
      </c>
      <c r="Q101" s="90">
        <v>137.2</v>
      </c>
      <c r="R101" s="90">
        <v>150.8</v>
      </c>
      <c r="S101" s="90">
        <v>140.8</v>
      </c>
      <c r="T101" s="90">
        <v>143.5</v>
      </c>
      <c r="U101" s="23">
        <v>145.4</v>
      </c>
      <c r="V101" s="90">
        <v>141.5</v>
      </c>
      <c r="W101" s="90">
        <v>154.4</v>
      </c>
      <c r="X101" s="90">
        <v>160</v>
      </c>
      <c r="Y101" s="90">
        <v>144.7</v>
      </c>
      <c r="Z101" s="102">
        <v>131.7</v>
      </c>
    </row>
    <row r="102" spans="1:26" ht="12.75">
      <c r="A102" s="49" t="s">
        <v>519</v>
      </c>
      <c r="B102" s="72">
        <v>2192</v>
      </c>
      <c r="C102" s="72">
        <v>1834</v>
      </c>
      <c r="D102" s="72">
        <v>2325</v>
      </c>
      <c r="E102" s="72">
        <v>1740</v>
      </c>
      <c r="F102" s="72">
        <v>1217</v>
      </c>
      <c r="G102" s="72">
        <v>1437</v>
      </c>
      <c r="H102" s="72">
        <v>1628</v>
      </c>
      <c r="I102" s="72">
        <v>1594</v>
      </c>
      <c r="J102" s="72">
        <v>1259</v>
      </c>
      <c r="K102" s="72">
        <v>1657</v>
      </c>
      <c r="L102" s="72">
        <v>1953</v>
      </c>
      <c r="M102" s="72">
        <v>2509</v>
      </c>
      <c r="N102" s="72">
        <v>2967</v>
      </c>
      <c r="O102" s="72">
        <v>2997</v>
      </c>
      <c r="P102" s="72">
        <v>3578</v>
      </c>
      <c r="Q102" s="72">
        <v>4515</v>
      </c>
      <c r="R102" s="72">
        <v>4793</v>
      </c>
      <c r="S102" s="72">
        <v>4896</v>
      </c>
      <c r="T102" s="92">
        <v>5394</v>
      </c>
      <c r="U102" s="11">
        <v>6131</v>
      </c>
      <c r="V102" s="72">
        <v>6324</v>
      </c>
      <c r="W102" s="92">
        <v>6810</v>
      </c>
      <c r="X102" s="92">
        <v>6701</v>
      </c>
      <c r="Y102" s="92">
        <v>6690</v>
      </c>
      <c r="Z102" s="101">
        <v>5922</v>
      </c>
    </row>
    <row r="103" spans="1:26" ht="12.75">
      <c r="A103" s="49" t="s">
        <v>520</v>
      </c>
      <c r="B103" s="7">
        <v>244.6</v>
      </c>
      <c r="C103" s="90">
        <v>102.2</v>
      </c>
      <c r="D103" s="90">
        <v>151.8</v>
      </c>
      <c r="E103" s="90">
        <v>215.4</v>
      </c>
      <c r="F103" s="90">
        <v>127.8</v>
      </c>
      <c r="G103" s="90">
        <v>199.9</v>
      </c>
      <c r="H103" s="90">
        <v>226.7</v>
      </c>
      <c r="I103" s="90">
        <v>184.4</v>
      </c>
      <c r="J103" s="90">
        <v>147.5</v>
      </c>
      <c r="K103" s="90">
        <v>185.7</v>
      </c>
      <c r="L103" s="90">
        <v>208.8</v>
      </c>
      <c r="M103" s="90">
        <v>264.4</v>
      </c>
      <c r="N103" s="90">
        <v>280</v>
      </c>
      <c r="O103" s="90">
        <v>343.6</v>
      </c>
      <c r="P103" s="90">
        <v>429.9</v>
      </c>
      <c r="Q103" s="90">
        <v>409.7</v>
      </c>
      <c r="R103" s="90">
        <v>617.4</v>
      </c>
      <c r="S103" s="90">
        <v>725.9</v>
      </c>
      <c r="T103" s="90">
        <v>610.8</v>
      </c>
      <c r="U103" s="11">
        <v>580.7</v>
      </c>
      <c r="V103" s="90">
        <v>617.5</v>
      </c>
      <c r="W103" s="90">
        <v>823.5</v>
      </c>
      <c r="X103" s="90">
        <v>913.6</v>
      </c>
      <c r="Y103" s="90">
        <v>879.4</v>
      </c>
      <c r="Z103" s="102">
        <v>638.5</v>
      </c>
    </row>
    <row r="104" spans="1:26" ht="12.75">
      <c r="A104" s="49" t="s">
        <v>521</v>
      </c>
      <c r="B104" s="7">
        <v>149.7</v>
      </c>
      <c r="C104" s="90">
        <v>84.7</v>
      </c>
      <c r="D104" s="90">
        <v>113.5</v>
      </c>
      <c r="E104" s="90">
        <v>96.4</v>
      </c>
      <c r="F104" s="90">
        <v>57.9</v>
      </c>
      <c r="G104" s="90">
        <v>85.8</v>
      </c>
      <c r="H104" s="90">
        <v>108.6</v>
      </c>
      <c r="I104" s="90">
        <v>80.6</v>
      </c>
      <c r="J104" s="90">
        <v>56.5</v>
      </c>
      <c r="K104" s="90">
        <v>94.2</v>
      </c>
      <c r="L104" s="90">
        <v>125.2</v>
      </c>
      <c r="M104" s="90">
        <v>121.3</v>
      </c>
      <c r="N104" s="90">
        <v>148.7</v>
      </c>
      <c r="O104" s="90">
        <v>176.1</v>
      </c>
      <c r="P104" s="90">
        <v>213.8</v>
      </c>
      <c r="Q104" s="90">
        <v>268.3</v>
      </c>
      <c r="R104" s="90">
        <v>305.3</v>
      </c>
      <c r="S104" s="90">
        <v>239.7</v>
      </c>
      <c r="T104" s="90">
        <v>296.1</v>
      </c>
      <c r="U104" s="11">
        <v>348.7</v>
      </c>
      <c r="V104" s="90">
        <v>301.5</v>
      </c>
      <c r="W104" s="90">
        <v>360</v>
      </c>
      <c r="X104" s="90">
        <v>383.4</v>
      </c>
      <c r="Y104" s="90">
        <v>444.9</v>
      </c>
      <c r="Z104" s="102">
        <v>355.5</v>
      </c>
    </row>
    <row r="105" spans="1:26" ht="12.75">
      <c r="A105" s="49" t="s">
        <v>522</v>
      </c>
      <c r="B105" s="7">
        <v>61</v>
      </c>
      <c r="C105" s="90">
        <v>29.2</v>
      </c>
      <c r="D105" s="90">
        <v>42.8</v>
      </c>
      <c r="E105" s="90">
        <v>48.7</v>
      </c>
      <c r="F105" s="90">
        <v>24.2</v>
      </c>
      <c r="G105" s="90">
        <v>38.2</v>
      </c>
      <c r="H105" s="90">
        <v>41.4</v>
      </c>
      <c r="I105" s="90">
        <v>36</v>
      </c>
      <c r="J105" s="90">
        <v>23.7</v>
      </c>
      <c r="K105" s="90">
        <v>34.4</v>
      </c>
      <c r="L105" s="90">
        <v>46.8</v>
      </c>
      <c r="M105" s="90">
        <v>59.6</v>
      </c>
      <c r="N105" s="90">
        <v>66.4</v>
      </c>
      <c r="O105" s="90">
        <v>75.5</v>
      </c>
      <c r="P105" s="90">
        <v>87.4</v>
      </c>
      <c r="Q105" s="90">
        <v>99.9</v>
      </c>
      <c r="R105" s="90">
        <v>110.7</v>
      </c>
      <c r="S105" s="90">
        <v>102.8</v>
      </c>
      <c r="T105" s="90">
        <v>103.5</v>
      </c>
      <c r="U105" s="11">
        <v>98.5</v>
      </c>
      <c r="V105" s="90">
        <v>93.8</v>
      </c>
      <c r="W105" s="90">
        <v>104.8</v>
      </c>
      <c r="X105" s="90">
        <v>107.6</v>
      </c>
      <c r="Y105" s="90">
        <v>96.1</v>
      </c>
      <c r="Z105" s="102">
        <v>87.8</v>
      </c>
    </row>
    <row r="106" spans="1:26" ht="12.75">
      <c r="A106" s="49" t="s">
        <v>523</v>
      </c>
      <c r="B106" s="7">
        <v>394.2</v>
      </c>
      <c r="C106" s="90">
        <v>383.3</v>
      </c>
      <c r="D106" s="90">
        <v>634.6</v>
      </c>
      <c r="E106" s="90">
        <v>449.1</v>
      </c>
      <c r="F106" s="90">
        <v>274.3</v>
      </c>
      <c r="G106" s="90">
        <v>389</v>
      </c>
      <c r="H106" s="90">
        <v>485.8</v>
      </c>
      <c r="I106" s="90">
        <v>451.8</v>
      </c>
      <c r="J106" s="90">
        <v>270.5</v>
      </c>
      <c r="K106" s="90">
        <v>384</v>
      </c>
      <c r="L106" s="90">
        <v>528.9</v>
      </c>
      <c r="M106" s="90">
        <v>517.8</v>
      </c>
      <c r="N106" s="90">
        <v>538</v>
      </c>
      <c r="O106" s="90">
        <v>818.8</v>
      </c>
      <c r="P106" s="90">
        <v>839.9</v>
      </c>
      <c r="Q106" s="90">
        <v>828.8</v>
      </c>
      <c r="R106" s="90">
        <v>1008.7</v>
      </c>
      <c r="S106" s="90">
        <v>943.5</v>
      </c>
      <c r="T106" s="90">
        <v>1077.1</v>
      </c>
      <c r="U106" s="11">
        <v>1026.4</v>
      </c>
      <c r="V106" s="90">
        <v>925.5</v>
      </c>
      <c r="W106" s="90">
        <v>1573.6</v>
      </c>
      <c r="X106" s="90">
        <v>1290.8</v>
      </c>
      <c r="Y106" s="90">
        <v>1185.5</v>
      </c>
      <c r="Z106" s="102">
        <v>1242.9</v>
      </c>
    </row>
    <row r="107" spans="1:26" ht="12.75">
      <c r="A107" s="49" t="s">
        <v>524</v>
      </c>
      <c r="B107" s="7">
        <v>415.2</v>
      </c>
      <c r="C107" s="90">
        <v>290.4</v>
      </c>
      <c r="D107" s="90">
        <v>562.6</v>
      </c>
      <c r="E107" s="90">
        <v>405.4</v>
      </c>
      <c r="F107" s="90">
        <v>245.1</v>
      </c>
      <c r="G107" s="90">
        <v>246.7</v>
      </c>
      <c r="H107" s="90">
        <v>288.9</v>
      </c>
      <c r="I107" s="90">
        <v>319.5</v>
      </c>
      <c r="J107" s="90">
        <v>244.3</v>
      </c>
      <c r="K107" s="90">
        <v>277.3</v>
      </c>
      <c r="L107" s="90">
        <v>380.2</v>
      </c>
      <c r="M107" s="90">
        <v>530.7</v>
      </c>
      <c r="N107" s="90">
        <v>600.2</v>
      </c>
      <c r="O107" s="90">
        <v>509.9</v>
      </c>
      <c r="P107" s="90">
        <v>687.9</v>
      </c>
      <c r="Q107" s="90">
        <v>845.4</v>
      </c>
      <c r="R107" s="90">
        <v>927.8</v>
      </c>
      <c r="S107" s="90">
        <v>835.3</v>
      </c>
      <c r="T107" s="90">
        <v>897.4</v>
      </c>
      <c r="U107" s="11">
        <v>1078.4</v>
      </c>
      <c r="V107" s="90">
        <v>1121.4</v>
      </c>
      <c r="W107" s="90">
        <v>1250.3</v>
      </c>
      <c r="X107" s="90">
        <v>1100.1</v>
      </c>
      <c r="Y107" s="90">
        <v>1179.5</v>
      </c>
      <c r="Z107" s="102">
        <v>1051.9</v>
      </c>
    </row>
    <row r="108" spans="1:26" ht="25.5">
      <c r="A108" s="49" t="s">
        <v>525</v>
      </c>
      <c r="B108" s="7">
        <v>644.7</v>
      </c>
      <c r="C108" s="90">
        <v>360.7</v>
      </c>
      <c r="D108" s="90">
        <v>658.9</v>
      </c>
      <c r="E108" s="90">
        <v>314.1</v>
      </c>
      <c r="F108" s="90">
        <v>187.8</v>
      </c>
      <c r="G108" s="90">
        <v>180.1</v>
      </c>
      <c r="H108" s="90">
        <v>201.5</v>
      </c>
      <c r="I108" s="90">
        <v>217.4</v>
      </c>
      <c r="J108" s="90">
        <v>203</v>
      </c>
      <c r="K108" s="90">
        <v>223.1</v>
      </c>
      <c r="L108" s="90">
        <v>282.7</v>
      </c>
      <c r="M108" s="90">
        <v>360.1</v>
      </c>
      <c r="N108" s="90">
        <v>394.5</v>
      </c>
      <c r="O108" s="90">
        <v>370.1</v>
      </c>
      <c r="P108" s="90">
        <v>448.7</v>
      </c>
      <c r="Q108" s="90">
        <v>520.4</v>
      </c>
      <c r="R108" s="90">
        <v>574.6</v>
      </c>
      <c r="S108" s="90">
        <v>559</v>
      </c>
      <c r="T108" s="90">
        <v>558.6</v>
      </c>
      <c r="U108" s="11">
        <v>619.1</v>
      </c>
      <c r="V108" s="90">
        <v>645.7</v>
      </c>
      <c r="W108" s="90">
        <v>700.3</v>
      </c>
      <c r="X108" s="90">
        <v>682.7</v>
      </c>
      <c r="Y108" s="90">
        <v>715.8</v>
      </c>
      <c r="Z108" s="102">
        <v>672.1</v>
      </c>
    </row>
    <row r="109" spans="1:26" ht="12.75">
      <c r="A109" s="49" t="s">
        <v>526</v>
      </c>
      <c r="B109" s="7">
        <v>272.6</v>
      </c>
      <c r="C109" s="90">
        <v>173.5</v>
      </c>
      <c r="D109" s="90">
        <v>350</v>
      </c>
      <c r="E109" s="90">
        <v>320.5</v>
      </c>
      <c r="F109" s="90">
        <v>143</v>
      </c>
      <c r="G109" s="90">
        <v>157.4</v>
      </c>
      <c r="H109" s="90">
        <v>192.5</v>
      </c>
      <c r="I109" s="90">
        <v>160.1</v>
      </c>
      <c r="J109" s="90">
        <v>94.6</v>
      </c>
      <c r="K109" s="90">
        <v>155.2</v>
      </c>
      <c r="L109" s="90">
        <v>244.1</v>
      </c>
      <c r="M109" s="90">
        <v>290</v>
      </c>
      <c r="N109" s="90">
        <v>345.7</v>
      </c>
      <c r="O109" s="90">
        <v>357.1</v>
      </c>
      <c r="P109" s="90">
        <v>405.2</v>
      </c>
      <c r="Q109" s="90">
        <v>470.1</v>
      </c>
      <c r="R109" s="90">
        <v>496</v>
      </c>
      <c r="S109" s="90">
        <v>442.4</v>
      </c>
      <c r="T109" s="90">
        <v>402</v>
      </c>
      <c r="U109" s="11">
        <v>493.5</v>
      </c>
      <c r="V109" s="90">
        <v>562.8</v>
      </c>
      <c r="W109" s="90">
        <v>677.3</v>
      </c>
      <c r="X109" s="90">
        <v>713.4</v>
      </c>
      <c r="Y109" s="90">
        <v>695.5</v>
      </c>
      <c r="Z109" s="102">
        <v>515.5</v>
      </c>
    </row>
    <row r="110" spans="1:26" ht="12.75">
      <c r="A110" s="49" t="s">
        <v>527</v>
      </c>
      <c r="B110" s="7">
        <v>394.2</v>
      </c>
      <c r="C110" s="90">
        <v>212.5</v>
      </c>
      <c r="D110" s="90">
        <v>396.9</v>
      </c>
      <c r="E110" s="90">
        <v>303.4</v>
      </c>
      <c r="F110" s="90">
        <v>202.1</v>
      </c>
      <c r="G110" s="90">
        <v>193</v>
      </c>
      <c r="H110" s="90">
        <v>234.7</v>
      </c>
      <c r="I110" s="90">
        <v>234.8</v>
      </c>
      <c r="J110" s="90">
        <v>189.6</v>
      </c>
      <c r="K110" s="90">
        <v>219.2</v>
      </c>
      <c r="L110" s="90">
        <v>345.3</v>
      </c>
      <c r="M110" s="90">
        <v>461.9</v>
      </c>
      <c r="N110" s="90">
        <v>423</v>
      </c>
      <c r="O110" s="90">
        <v>460.7</v>
      </c>
      <c r="P110" s="90">
        <v>625.7</v>
      </c>
      <c r="Q110" s="90">
        <v>714.1</v>
      </c>
      <c r="R110" s="90">
        <v>798.1</v>
      </c>
      <c r="S110" s="90">
        <v>738.7</v>
      </c>
      <c r="T110" s="90">
        <v>808.4</v>
      </c>
      <c r="U110" s="11">
        <v>835.4</v>
      </c>
      <c r="V110" s="90">
        <v>590.6</v>
      </c>
      <c r="W110" s="90">
        <v>932</v>
      </c>
      <c r="X110" s="90">
        <v>952.1</v>
      </c>
      <c r="Y110" s="90">
        <v>1018</v>
      </c>
      <c r="Z110" s="102">
        <v>817.4</v>
      </c>
    </row>
    <row r="111" spans="1:24" ht="28.5" customHeight="1">
      <c r="A111" s="31" t="s">
        <v>529</v>
      </c>
      <c r="B111" s="90"/>
      <c r="C111" s="90"/>
      <c r="D111" s="90"/>
      <c r="E111" s="90"/>
      <c r="F111" s="90"/>
      <c r="G111" s="90"/>
      <c r="H111" s="90"/>
      <c r="I111" s="90"/>
      <c r="J111" s="90"/>
      <c r="K111" s="90"/>
      <c r="L111" s="90"/>
      <c r="M111" s="90"/>
      <c r="N111" s="90"/>
      <c r="O111" s="90"/>
      <c r="P111" s="90"/>
      <c r="Q111" s="90"/>
      <c r="R111" s="90"/>
      <c r="U111" s="116"/>
      <c r="V111" s="48"/>
      <c r="X111" s="48"/>
    </row>
    <row r="112" spans="1:26" ht="12.75">
      <c r="A112" s="49" t="s">
        <v>516</v>
      </c>
      <c r="B112" s="7">
        <v>20.9</v>
      </c>
      <c r="C112" s="90">
        <v>13.4</v>
      </c>
      <c r="D112" s="90">
        <v>18.9</v>
      </c>
      <c r="E112" s="90">
        <v>22.6</v>
      </c>
      <c r="F112" s="90">
        <v>18</v>
      </c>
      <c r="G112" s="90">
        <v>22.3</v>
      </c>
      <c r="H112" s="90">
        <v>17.1</v>
      </c>
      <c r="I112" s="90">
        <v>16.9</v>
      </c>
      <c r="J112" s="90">
        <v>9.5</v>
      </c>
      <c r="K112" s="90">
        <v>12.3</v>
      </c>
      <c r="L112" s="90">
        <v>12.9</v>
      </c>
      <c r="M112" s="90">
        <v>15.6</v>
      </c>
      <c r="N112" s="90">
        <v>18.4</v>
      </c>
      <c r="O112" s="90">
        <v>18.8</v>
      </c>
      <c r="P112" s="90">
        <v>18</v>
      </c>
      <c r="Q112" s="90">
        <v>18.1</v>
      </c>
      <c r="R112" s="90">
        <v>19.3</v>
      </c>
      <c r="S112" s="90">
        <v>22.8</v>
      </c>
      <c r="T112" s="90">
        <v>24.1</v>
      </c>
      <c r="U112" s="11">
        <v>33.5</v>
      </c>
      <c r="V112" s="90">
        <v>31.1</v>
      </c>
      <c r="W112" s="90">
        <v>30.9</v>
      </c>
      <c r="X112" s="90">
        <v>33.4</v>
      </c>
      <c r="Y112" s="90">
        <v>34.8</v>
      </c>
      <c r="Z112" s="102">
        <v>32.3</v>
      </c>
    </row>
    <row r="113" spans="1:26" ht="15.75">
      <c r="A113" s="49" t="s">
        <v>517</v>
      </c>
      <c r="B113" s="7">
        <v>349.1</v>
      </c>
      <c r="C113" s="90">
        <v>162.3</v>
      </c>
      <c r="D113" s="90">
        <v>218.3</v>
      </c>
      <c r="E113" s="90">
        <v>140.2</v>
      </c>
      <c r="F113" s="90">
        <v>87</v>
      </c>
      <c r="G113" s="90">
        <v>101.6</v>
      </c>
      <c r="H113" s="90">
        <v>109.4</v>
      </c>
      <c r="I113" s="90">
        <v>120.6</v>
      </c>
      <c r="J113" s="90">
        <v>73.5</v>
      </c>
      <c r="K113" s="90">
        <v>95.3</v>
      </c>
      <c r="L113" s="90">
        <v>111.6</v>
      </c>
      <c r="M113" s="90">
        <v>137.6</v>
      </c>
      <c r="N113" s="90">
        <v>147.1</v>
      </c>
      <c r="O113" s="90">
        <v>148.7</v>
      </c>
      <c r="P113" s="90">
        <v>158.7</v>
      </c>
      <c r="Q113" s="90">
        <v>166.3</v>
      </c>
      <c r="R113" s="90">
        <v>165.5</v>
      </c>
      <c r="S113" s="90">
        <v>170.5</v>
      </c>
      <c r="T113" s="90">
        <v>179.9</v>
      </c>
      <c r="U113" s="11">
        <v>216.5</v>
      </c>
      <c r="V113" s="90">
        <v>204.9</v>
      </c>
      <c r="W113" s="90">
        <v>234.5</v>
      </c>
      <c r="X113" s="90">
        <v>241.2</v>
      </c>
      <c r="Y113" s="90">
        <v>221.5</v>
      </c>
      <c r="Z113" s="102">
        <v>222.3</v>
      </c>
    </row>
    <row r="114" spans="1:26" ht="12.75">
      <c r="A114" s="49" t="s">
        <v>518</v>
      </c>
      <c r="B114" s="7">
        <v>88.1</v>
      </c>
      <c r="C114" s="90">
        <v>33.5</v>
      </c>
      <c r="D114" s="90">
        <v>50</v>
      </c>
      <c r="E114" s="90">
        <v>35.4</v>
      </c>
      <c r="F114" s="90">
        <v>25.8</v>
      </c>
      <c r="G114" s="90">
        <v>29.9</v>
      </c>
      <c r="H114" s="90">
        <v>28</v>
      </c>
      <c r="I114" s="90">
        <v>30.3</v>
      </c>
      <c r="J114" s="90">
        <v>18.2</v>
      </c>
      <c r="K114" s="90">
        <v>23.5</v>
      </c>
      <c r="L114" s="90">
        <v>25.9</v>
      </c>
      <c r="M114" s="90">
        <v>31</v>
      </c>
      <c r="N114" s="90">
        <v>33.7</v>
      </c>
      <c r="O114" s="90">
        <v>33.4</v>
      </c>
      <c r="P114" s="90">
        <v>34.8</v>
      </c>
      <c r="Q114" s="90">
        <v>35.2</v>
      </c>
      <c r="R114" s="90">
        <v>34.6</v>
      </c>
      <c r="S114" s="90">
        <v>34.2</v>
      </c>
      <c r="T114" s="90">
        <v>40</v>
      </c>
      <c r="U114" s="11">
        <v>51.9</v>
      </c>
      <c r="V114" s="90">
        <v>49.7</v>
      </c>
      <c r="W114" s="90">
        <v>52.4</v>
      </c>
      <c r="X114" s="90">
        <v>53.3</v>
      </c>
      <c r="Y114" s="90">
        <v>48</v>
      </c>
      <c r="Z114" s="102">
        <v>46.4</v>
      </c>
    </row>
    <row r="115" spans="1:26" ht="12.75">
      <c r="A115" s="49" t="s">
        <v>519</v>
      </c>
      <c r="B115" s="72">
        <v>740</v>
      </c>
      <c r="C115" s="92">
        <v>478</v>
      </c>
      <c r="D115" s="92">
        <v>788</v>
      </c>
      <c r="E115" s="92">
        <v>620</v>
      </c>
      <c r="F115" s="92">
        <v>485</v>
      </c>
      <c r="G115" s="92">
        <v>550</v>
      </c>
      <c r="H115" s="92">
        <v>562</v>
      </c>
      <c r="I115" s="92">
        <v>605</v>
      </c>
      <c r="J115" s="92">
        <v>371</v>
      </c>
      <c r="K115" s="92">
        <v>518</v>
      </c>
      <c r="L115" s="92">
        <v>617</v>
      </c>
      <c r="M115" s="92">
        <v>793</v>
      </c>
      <c r="N115" s="92">
        <v>883</v>
      </c>
      <c r="O115" s="92">
        <v>851</v>
      </c>
      <c r="P115" s="92">
        <v>989</v>
      </c>
      <c r="Q115" s="92">
        <v>1158</v>
      </c>
      <c r="R115" s="92">
        <v>1098</v>
      </c>
      <c r="S115" s="92">
        <v>1189</v>
      </c>
      <c r="T115" s="92">
        <v>1502</v>
      </c>
      <c r="U115" s="11">
        <v>2188</v>
      </c>
      <c r="V115" s="92">
        <v>2220</v>
      </c>
      <c r="W115" s="92">
        <v>2312</v>
      </c>
      <c r="X115" s="92">
        <v>2231</v>
      </c>
      <c r="Y115" s="92">
        <v>2221</v>
      </c>
      <c r="Z115" s="101">
        <v>2086</v>
      </c>
    </row>
    <row r="116" spans="1:26" ht="12.75">
      <c r="A116" s="49" t="s">
        <v>520</v>
      </c>
      <c r="B116" s="7">
        <v>82.6</v>
      </c>
      <c r="C116" s="90">
        <v>26.6</v>
      </c>
      <c r="D116" s="90">
        <v>51.4</v>
      </c>
      <c r="E116" s="90">
        <v>76.7</v>
      </c>
      <c r="F116" s="90">
        <v>50.9</v>
      </c>
      <c r="G116" s="90">
        <v>76.4</v>
      </c>
      <c r="H116" s="90">
        <v>78.3</v>
      </c>
      <c r="I116" s="90">
        <v>70</v>
      </c>
      <c r="J116" s="90">
        <v>43.5</v>
      </c>
      <c r="K116" s="90">
        <v>58</v>
      </c>
      <c r="L116" s="90">
        <v>65.9</v>
      </c>
      <c r="M116" s="90">
        <v>83.6</v>
      </c>
      <c r="N116" s="90">
        <v>83.4</v>
      </c>
      <c r="O116" s="90">
        <v>97.6</v>
      </c>
      <c r="P116" s="90">
        <v>118.8</v>
      </c>
      <c r="Q116" s="90">
        <v>105</v>
      </c>
      <c r="R116" s="90">
        <v>141.5</v>
      </c>
      <c r="S116" s="90">
        <v>176.3</v>
      </c>
      <c r="T116" s="90">
        <v>170.1</v>
      </c>
      <c r="U116" s="11">
        <v>207.2</v>
      </c>
      <c r="V116" s="90">
        <v>216.7</v>
      </c>
      <c r="W116" s="90">
        <v>279.6</v>
      </c>
      <c r="X116" s="90">
        <v>304.1</v>
      </c>
      <c r="Y116" s="90">
        <v>291.9</v>
      </c>
      <c r="Z116" s="102">
        <v>224.9</v>
      </c>
    </row>
    <row r="117" spans="1:26" ht="12.75">
      <c r="A117" s="49" t="s">
        <v>521</v>
      </c>
      <c r="B117" s="7">
        <v>50.5</v>
      </c>
      <c r="C117" s="90">
        <v>22.1</v>
      </c>
      <c r="D117" s="90">
        <v>38.5</v>
      </c>
      <c r="E117" s="90">
        <v>34.3</v>
      </c>
      <c r="F117" s="90">
        <v>23</v>
      </c>
      <c r="G117" s="90">
        <v>32.8</v>
      </c>
      <c r="H117" s="90">
        <v>37.5</v>
      </c>
      <c r="I117" s="90">
        <v>30.6</v>
      </c>
      <c r="J117" s="90">
        <v>16.7</v>
      </c>
      <c r="K117" s="90">
        <v>29.4</v>
      </c>
      <c r="L117" s="90">
        <v>39.5</v>
      </c>
      <c r="M117" s="90">
        <v>38.4</v>
      </c>
      <c r="N117" s="90">
        <v>44.3</v>
      </c>
      <c r="O117" s="90">
        <v>50</v>
      </c>
      <c r="P117" s="90">
        <v>59.1</v>
      </c>
      <c r="Q117" s="90">
        <v>68.8</v>
      </c>
      <c r="R117" s="90">
        <v>70</v>
      </c>
      <c r="S117" s="90">
        <v>58.2</v>
      </c>
      <c r="T117" s="90">
        <v>82.5</v>
      </c>
      <c r="U117" s="11">
        <v>124.4</v>
      </c>
      <c r="V117" s="90">
        <v>105.8</v>
      </c>
      <c r="W117" s="90">
        <v>122.2</v>
      </c>
      <c r="X117" s="90">
        <v>127.6</v>
      </c>
      <c r="Y117" s="90">
        <v>147.7</v>
      </c>
      <c r="Z117" s="102">
        <v>125.2</v>
      </c>
    </row>
    <row r="118" spans="1:26" ht="12.75">
      <c r="A118" s="49" t="s">
        <v>522</v>
      </c>
      <c r="B118" s="7">
        <v>20.6</v>
      </c>
      <c r="C118" s="90">
        <v>7.6</v>
      </c>
      <c r="D118" s="90">
        <v>14.5</v>
      </c>
      <c r="E118" s="90">
        <v>17.4</v>
      </c>
      <c r="F118" s="90">
        <v>9.6</v>
      </c>
      <c r="G118" s="90">
        <v>14.6</v>
      </c>
      <c r="H118" s="90">
        <v>14.3</v>
      </c>
      <c r="I118" s="90">
        <v>13.7</v>
      </c>
      <c r="J118" s="90">
        <v>7</v>
      </c>
      <c r="K118" s="90">
        <v>10.7</v>
      </c>
      <c r="L118" s="90">
        <v>14.8</v>
      </c>
      <c r="M118" s="90">
        <v>18.9</v>
      </c>
      <c r="N118" s="90">
        <v>19.8</v>
      </c>
      <c r="O118" s="90">
        <v>21.4</v>
      </c>
      <c r="P118" s="90">
        <v>24.1</v>
      </c>
      <c r="Q118" s="90">
        <v>25.6</v>
      </c>
      <c r="R118" s="90">
        <v>25.4</v>
      </c>
      <c r="S118" s="90">
        <v>25</v>
      </c>
      <c r="T118" s="90">
        <v>28.8</v>
      </c>
      <c r="U118" s="11">
        <v>35.1</v>
      </c>
      <c r="V118" s="90">
        <v>32.9</v>
      </c>
      <c r="W118" s="90">
        <v>35.6</v>
      </c>
      <c r="X118" s="90">
        <v>35.8</v>
      </c>
      <c r="Y118" s="90">
        <v>31.9</v>
      </c>
      <c r="Z118" s="102">
        <v>30.9</v>
      </c>
    </row>
    <row r="119" spans="1:26" ht="12.75">
      <c r="A119" s="49" t="s">
        <v>523</v>
      </c>
      <c r="B119" s="7">
        <v>133.1</v>
      </c>
      <c r="C119" s="90">
        <v>99.8</v>
      </c>
      <c r="D119" s="90">
        <v>215.1</v>
      </c>
      <c r="E119" s="90">
        <v>160</v>
      </c>
      <c r="F119" s="90">
        <v>109.2</v>
      </c>
      <c r="G119" s="90">
        <v>148.7</v>
      </c>
      <c r="H119" s="90">
        <v>167.8</v>
      </c>
      <c r="I119" s="90">
        <v>171.5</v>
      </c>
      <c r="J119" s="90">
        <v>79.8</v>
      </c>
      <c r="K119" s="90">
        <v>119.9</v>
      </c>
      <c r="L119" s="90">
        <v>167.1</v>
      </c>
      <c r="M119" s="90">
        <v>163.7</v>
      </c>
      <c r="N119" s="90">
        <v>160.2</v>
      </c>
      <c r="O119" s="90">
        <v>232.6</v>
      </c>
      <c r="P119" s="90">
        <v>232.1</v>
      </c>
      <c r="Q119" s="90">
        <v>212.5</v>
      </c>
      <c r="R119" s="90">
        <v>231.2</v>
      </c>
      <c r="S119" s="90">
        <v>229.1</v>
      </c>
      <c r="T119" s="90">
        <v>300</v>
      </c>
      <c r="U119" s="11">
        <v>366.3</v>
      </c>
      <c r="V119" s="90">
        <v>324.9</v>
      </c>
      <c r="W119" s="90">
        <v>534.2</v>
      </c>
      <c r="X119" s="90">
        <v>429.7</v>
      </c>
      <c r="Y119" s="90">
        <v>393.5</v>
      </c>
      <c r="Z119" s="102">
        <v>437.8</v>
      </c>
    </row>
    <row r="120" spans="1:26" ht="12.75">
      <c r="A120" s="49" t="s">
        <v>524</v>
      </c>
      <c r="B120" s="7">
        <v>140.2</v>
      </c>
      <c r="C120" s="90">
        <v>75.6</v>
      </c>
      <c r="D120" s="90">
        <v>190.7</v>
      </c>
      <c r="E120" s="90">
        <v>144.4</v>
      </c>
      <c r="F120" s="90">
        <v>97.6</v>
      </c>
      <c r="G120" s="90">
        <v>94.3</v>
      </c>
      <c r="H120" s="90">
        <v>99.7</v>
      </c>
      <c r="I120" s="90">
        <v>121.3</v>
      </c>
      <c r="J120" s="90">
        <v>72</v>
      </c>
      <c r="K120" s="90">
        <v>86.6</v>
      </c>
      <c r="L120" s="90">
        <v>120.1</v>
      </c>
      <c r="M120" s="90">
        <v>167.8</v>
      </c>
      <c r="N120" s="90">
        <v>178.7</v>
      </c>
      <c r="O120" s="90">
        <v>144.8</v>
      </c>
      <c r="P120" s="90">
        <v>190.1</v>
      </c>
      <c r="Q120" s="90">
        <v>216.7</v>
      </c>
      <c r="R120" s="90">
        <v>212.6</v>
      </c>
      <c r="S120" s="90">
        <v>202.8</v>
      </c>
      <c r="T120" s="90">
        <v>249.9</v>
      </c>
      <c r="U120" s="11">
        <v>384.8</v>
      </c>
      <c r="V120" s="90">
        <v>393.6</v>
      </c>
      <c r="W120" s="90">
        <v>424.5</v>
      </c>
      <c r="X120" s="90">
        <v>366.2</v>
      </c>
      <c r="Y120" s="90">
        <v>391.5</v>
      </c>
      <c r="Z120" s="102">
        <v>370.5</v>
      </c>
    </row>
    <row r="121" spans="1:26" ht="25.5">
      <c r="A121" s="49" t="s">
        <v>525</v>
      </c>
      <c r="B121" s="7">
        <v>217.6</v>
      </c>
      <c r="C121" s="90">
        <v>93.9</v>
      </c>
      <c r="D121" s="90">
        <v>223.3</v>
      </c>
      <c r="E121" s="90">
        <v>111.9</v>
      </c>
      <c r="F121" s="90">
        <v>74.8</v>
      </c>
      <c r="G121" s="90">
        <v>68.9</v>
      </c>
      <c r="H121" s="90">
        <v>69.6</v>
      </c>
      <c r="I121" s="90">
        <v>82.5</v>
      </c>
      <c r="J121" s="90">
        <v>59.9</v>
      </c>
      <c r="K121" s="90">
        <v>69.7</v>
      </c>
      <c r="L121" s="90">
        <v>89.3</v>
      </c>
      <c r="M121" s="90">
        <v>113.9</v>
      </c>
      <c r="N121" s="90">
        <v>117.4</v>
      </c>
      <c r="O121" s="90">
        <v>105.1</v>
      </c>
      <c r="P121" s="90">
        <v>124</v>
      </c>
      <c r="Q121" s="90">
        <v>133.4</v>
      </c>
      <c r="R121" s="90">
        <v>131.7</v>
      </c>
      <c r="S121" s="90">
        <v>135.7</v>
      </c>
      <c r="T121" s="90">
        <v>155.6</v>
      </c>
      <c r="U121" s="11">
        <v>220.9</v>
      </c>
      <c r="V121" s="90">
        <v>226.6</v>
      </c>
      <c r="W121" s="90">
        <v>237.7</v>
      </c>
      <c r="X121" s="90">
        <v>227.3</v>
      </c>
      <c r="Y121" s="90">
        <v>237.6</v>
      </c>
      <c r="Z121" s="102">
        <v>236.7</v>
      </c>
    </row>
    <row r="122" spans="1:26" ht="12.75">
      <c r="A122" s="49" t="s">
        <v>526</v>
      </c>
      <c r="B122" s="18">
        <v>92</v>
      </c>
      <c r="C122" s="90">
        <v>45.2</v>
      </c>
      <c r="D122" s="90">
        <v>118.6</v>
      </c>
      <c r="E122" s="90">
        <v>114.2</v>
      </c>
      <c r="F122" s="90">
        <v>56.9</v>
      </c>
      <c r="G122" s="90">
        <v>60.2</v>
      </c>
      <c r="H122" s="90">
        <v>66.5</v>
      </c>
      <c r="I122" s="90">
        <v>60.8</v>
      </c>
      <c r="J122" s="90">
        <v>27.9</v>
      </c>
      <c r="K122" s="90">
        <v>48.5</v>
      </c>
      <c r="L122" s="90">
        <v>77.1</v>
      </c>
      <c r="M122" s="90">
        <v>91.7</v>
      </c>
      <c r="N122" s="90">
        <v>102.9</v>
      </c>
      <c r="O122" s="90">
        <v>101.5</v>
      </c>
      <c r="P122" s="90">
        <v>112</v>
      </c>
      <c r="Q122" s="90">
        <v>120.5</v>
      </c>
      <c r="R122" s="90">
        <v>113.7</v>
      </c>
      <c r="S122" s="90">
        <v>107.4</v>
      </c>
      <c r="T122" s="90">
        <v>112</v>
      </c>
      <c r="U122" s="11">
        <v>176.1</v>
      </c>
      <c r="V122" s="90">
        <v>197.6</v>
      </c>
      <c r="W122" s="90">
        <v>229.9</v>
      </c>
      <c r="X122" s="90">
        <v>237.5</v>
      </c>
      <c r="Y122" s="90">
        <v>230.9</v>
      </c>
      <c r="Z122" s="102">
        <v>181.6</v>
      </c>
    </row>
    <row r="123" spans="1:26" ht="12.75">
      <c r="A123" s="49" t="s">
        <v>527</v>
      </c>
      <c r="B123" s="7">
        <v>133.1</v>
      </c>
      <c r="C123" s="90">
        <v>55.4</v>
      </c>
      <c r="D123" s="90">
        <v>134.5</v>
      </c>
      <c r="E123" s="90">
        <v>108.1</v>
      </c>
      <c r="F123" s="90">
        <v>80.5</v>
      </c>
      <c r="G123" s="90">
        <v>73.8</v>
      </c>
      <c r="H123" s="90">
        <v>81</v>
      </c>
      <c r="I123" s="90">
        <v>89.1</v>
      </c>
      <c r="J123" s="90">
        <v>55.9</v>
      </c>
      <c r="K123" s="90">
        <v>68.4</v>
      </c>
      <c r="L123" s="90">
        <v>109.1</v>
      </c>
      <c r="M123" s="90">
        <v>146</v>
      </c>
      <c r="N123" s="90">
        <v>125.9</v>
      </c>
      <c r="O123" s="90">
        <v>130.9</v>
      </c>
      <c r="P123" s="90">
        <v>172.9</v>
      </c>
      <c r="Q123" s="90">
        <v>183.1</v>
      </c>
      <c r="R123" s="90">
        <v>182.9</v>
      </c>
      <c r="S123" s="90">
        <v>179.4</v>
      </c>
      <c r="T123" s="90">
        <v>225.2</v>
      </c>
      <c r="U123" s="11">
        <v>298.1</v>
      </c>
      <c r="V123" s="90">
        <v>207.3</v>
      </c>
      <c r="W123" s="90">
        <v>316.4</v>
      </c>
      <c r="X123" s="90">
        <v>317</v>
      </c>
      <c r="Y123" s="90">
        <v>337.9</v>
      </c>
      <c r="Z123" s="102">
        <v>287.9</v>
      </c>
    </row>
    <row r="124" spans="1:24" ht="12.75">
      <c r="A124" s="31" t="s">
        <v>530</v>
      </c>
      <c r="B124" s="117"/>
      <c r="C124" s="117"/>
      <c r="D124" s="118"/>
      <c r="E124" s="118"/>
      <c r="F124" s="118"/>
      <c r="G124" s="118"/>
      <c r="H124" s="118"/>
      <c r="I124" s="118"/>
      <c r="J124" s="118"/>
      <c r="K124" s="118"/>
      <c r="L124" s="118"/>
      <c r="M124" s="118"/>
      <c r="N124" s="118"/>
      <c r="O124" s="118"/>
      <c r="P124" s="118"/>
      <c r="U124" s="116"/>
      <c r="V124" s="48"/>
      <c r="X124" s="48"/>
    </row>
    <row r="125" spans="1:26" ht="12.75">
      <c r="A125" s="49" t="s">
        <v>531</v>
      </c>
      <c r="B125" s="117"/>
      <c r="C125" s="117"/>
      <c r="E125" s="118">
        <v>137</v>
      </c>
      <c r="F125" s="118">
        <v>134</v>
      </c>
      <c r="G125" s="118">
        <v>125</v>
      </c>
      <c r="H125" s="118">
        <v>124</v>
      </c>
      <c r="I125" s="118">
        <v>124</v>
      </c>
      <c r="J125" s="118">
        <v>124</v>
      </c>
      <c r="K125" s="118">
        <v>124</v>
      </c>
      <c r="L125" s="118">
        <v>126</v>
      </c>
      <c r="M125" s="118">
        <v>129</v>
      </c>
      <c r="N125" s="118">
        <v>133</v>
      </c>
      <c r="O125" s="118">
        <v>135</v>
      </c>
      <c r="P125" s="118">
        <v>138</v>
      </c>
      <c r="Q125" s="118">
        <v>144</v>
      </c>
      <c r="R125" s="118">
        <v>149</v>
      </c>
      <c r="S125" s="118">
        <v>154</v>
      </c>
      <c r="T125" s="14">
        <v>160</v>
      </c>
      <c r="U125" s="11">
        <v>164</v>
      </c>
      <c r="V125" s="11">
        <v>170</v>
      </c>
      <c r="W125" s="11">
        <v>174</v>
      </c>
      <c r="X125" s="11">
        <v>178</v>
      </c>
      <c r="Y125" s="11">
        <v>183</v>
      </c>
      <c r="Z125" s="115">
        <v>197</v>
      </c>
    </row>
    <row r="126" spans="1:26" ht="16.5" customHeight="1">
      <c r="A126" s="21" t="s">
        <v>532</v>
      </c>
      <c r="B126" s="117"/>
      <c r="C126" s="117"/>
      <c r="E126" s="118">
        <v>9</v>
      </c>
      <c r="F126" s="118">
        <v>15</v>
      </c>
      <c r="G126" s="118">
        <v>25</v>
      </c>
      <c r="H126" s="118">
        <v>39</v>
      </c>
      <c r="I126" s="118">
        <v>43</v>
      </c>
      <c r="J126" s="118">
        <v>46</v>
      </c>
      <c r="K126" s="118">
        <v>48</v>
      </c>
      <c r="L126" s="118">
        <v>50</v>
      </c>
      <c r="M126" s="118">
        <v>54</v>
      </c>
      <c r="N126" s="118">
        <v>57</v>
      </c>
      <c r="O126" s="118">
        <v>62</v>
      </c>
      <c r="P126" s="118">
        <v>66</v>
      </c>
      <c r="Q126" s="118">
        <v>67</v>
      </c>
      <c r="R126" s="118">
        <v>62</v>
      </c>
      <c r="S126" s="118">
        <v>60</v>
      </c>
      <c r="T126" s="14">
        <v>58</v>
      </c>
      <c r="U126" s="11">
        <v>49</v>
      </c>
      <c r="V126" s="11">
        <v>46</v>
      </c>
      <c r="W126" s="11">
        <v>46</v>
      </c>
      <c r="X126" s="11">
        <v>47</v>
      </c>
      <c r="Y126" s="11">
        <v>44</v>
      </c>
      <c r="Z126" s="115">
        <v>61</v>
      </c>
    </row>
    <row r="127" spans="1:26" ht="12.75">
      <c r="A127" s="49" t="s">
        <v>533</v>
      </c>
      <c r="B127" s="117"/>
      <c r="C127" s="117"/>
      <c r="E127" s="117"/>
      <c r="F127" s="117"/>
      <c r="G127" s="117"/>
      <c r="H127" s="117"/>
      <c r="I127" s="117"/>
      <c r="J127" s="117"/>
      <c r="K127" s="117"/>
      <c r="L127" s="118">
        <v>7</v>
      </c>
      <c r="M127" s="118">
        <v>10</v>
      </c>
      <c r="N127" s="118">
        <v>13</v>
      </c>
      <c r="O127" s="118">
        <v>20</v>
      </c>
      <c r="P127" s="118">
        <v>26</v>
      </c>
      <c r="Q127" s="118">
        <v>33</v>
      </c>
      <c r="R127" s="118">
        <v>42</v>
      </c>
      <c r="S127" s="118">
        <v>48</v>
      </c>
      <c r="T127" s="14">
        <v>55</v>
      </c>
      <c r="U127" s="11">
        <v>63</v>
      </c>
      <c r="V127" s="11">
        <v>75</v>
      </c>
      <c r="W127" s="11">
        <v>86</v>
      </c>
      <c r="X127" s="11">
        <v>100</v>
      </c>
      <c r="Y127" s="11">
        <v>113</v>
      </c>
      <c r="Z127" s="115">
        <v>125</v>
      </c>
    </row>
    <row r="128" spans="1:26" ht="12.75">
      <c r="A128" s="21" t="s">
        <v>534</v>
      </c>
      <c r="B128" s="117"/>
      <c r="C128" s="117"/>
      <c r="E128" s="117"/>
      <c r="F128" s="117"/>
      <c r="G128" s="117"/>
      <c r="H128" s="117"/>
      <c r="I128" s="117"/>
      <c r="J128" s="117"/>
      <c r="K128" s="118"/>
      <c r="L128" s="14">
        <v>5</v>
      </c>
      <c r="M128" s="14">
        <v>9</v>
      </c>
      <c r="N128" s="14">
        <v>25</v>
      </c>
      <c r="O128" s="14">
        <v>55</v>
      </c>
      <c r="P128" s="14">
        <v>104</v>
      </c>
      <c r="Q128" s="14">
        <v>142</v>
      </c>
      <c r="R128" s="14">
        <v>178</v>
      </c>
      <c r="S128" s="14">
        <v>200</v>
      </c>
      <c r="T128" s="14">
        <v>217</v>
      </c>
      <c r="U128" s="11">
        <v>228</v>
      </c>
      <c r="V128" s="11">
        <v>237</v>
      </c>
      <c r="W128" s="11">
        <v>244</v>
      </c>
      <c r="X128" s="11">
        <v>250</v>
      </c>
      <c r="Y128" s="11">
        <v>257</v>
      </c>
      <c r="Z128" s="115">
        <v>256</v>
      </c>
    </row>
    <row r="129" spans="1:26" ht="12.75">
      <c r="A129" s="21" t="s">
        <v>535</v>
      </c>
      <c r="B129" s="117"/>
      <c r="C129" s="117"/>
      <c r="E129" s="117"/>
      <c r="F129" s="117"/>
      <c r="G129" s="117"/>
      <c r="H129" s="117"/>
      <c r="I129" s="117"/>
      <c r="J129" s="117"/>
      <c r="K129" s="118">
        <v>12</v>
      </c>
      <c r="L129" s="14">
        <v>16</v>
      </c>
      <c r="M129" s="14">
        <v>21</v>
      </c>
      <c r="N129" s="14">
        <v>24</v>
      </c>
      <c r="O129" s="14">
        <v>28</v>
      </c>
      <c r="P129" s="14">
        <v>34</v>
      </c>
      <c r="Q129" s="14">
        <v>36</v>
      </c>
      <c r="R129" s="14">
        <v>38</v>
      </c>
      <c r="S129" s="14">
        <v>38</v>
      </c>
      <c r="T129" s="14">
        <v>39</v>
      </c>
      <c r="U129" s="11">
        <v>39</v>
      </c>
      <c r="V129" s="11">
        <v>40</v>
      </c>
      <c r="W129" s="11">
        <v>38</v>
      </c>
      <c r="X129" s="11">
        <v>39</v>
      </c>
      <c r="Y129" s="11">
        <v>38</v>
      </c>
      <c r="Z129" s="115">
        <v>35</v>
      </c>
    </row>
    <row r="130" spans="1:26" ht="12.75">
      <c r="A130" s="49" t="s">
        <v>536</v>
      </c>
      <c r="B130" s="117"/>
      <c r="C130" s="117"/>
      <c r="E130" s="118">
        <v>114</v>
      </c>
      <c r="F130" s="118">
        <v>116</v>
      </c>
      <c r="G130" s="118">
        <v>112</v>
      </c>
      <c r="H130" s="118">
        <v>112</v>
      </c>
      <c r="I130" s="118">
        <v>113</v>
      </c>
      <c r="J130" s="118">
        <v>113</v>
      </c>
      <c r="K130" s="118">
        <v>113</v>
      </c>
      <c r="L130" s="118">
        <v>113</v>
      </c>
      <c r="M130" s="118">
        <v>114</v>
      </c>
      <c r="N130" s="118">
        <v>114</v>
      </c>
      <c r="O130" s="118">
        <v>114</v>
      </c>
      <c r="P130" s="118">
        <v>117</v>
      </c>
      <c r="Q130" s="118">
        <v>118</v>
      </c>
      <c r="R130" s="118">
        <v>119</v>
      </c>
      <c r="S130" s="118">
        <v>121</v>
      </c>
      <c r="T130" s="14">
        <v>123</v>
      </c>
      <c r="U130" s="11">
        <v>121</v>
      </c>
      <c r="V130" s="11">
        <v>122</v>
      </c>
      <c r="W130" s="11">
        <v>125</v>
      </c>
      <c r="X130" s="11">
        <v>126</v>
      </c>
      <c r="Y130" s="11">
        <v>128</v>
      </c>
      <c r="Z130" s="115">
        <v>129</v>
      </c>
    </row>
    <row r="131" spans="1:26" ht="12.75">
      <c r="A131" s="49" t="s">
        <v>537</v>
      </c>
      <c r="B131" s="117"/>
      <c r="C131" s="117"/>
      <c r="E131" s="118">
        <v>102</v>
      </c>
      <c r="F131" s="118">
        <v>100</v>
      </c>
      <c r="G131" s="118">
        <v>99</v>
      </c>
      <c r="H131" s="118">
        <v>98</v>
      </c>
      <c r="I131" s="118">
        <v>97</v>
      </c>
      <c r="J131" s="118">
        <v>97</v>
      </c>
      <c r="K131" s="118">
        <v>98</v>
      </c>
      <c r="L131" s="118">
        <v>93</v>
      </c>
      <c r="M131" s="118">
        <v>93</v>
      </c>
      <c r="N131" s="118">
        <v>93</v>
      </c>
      <c r="O131" s="118">
        <v>94</v>
      </c>
      <c r="P131" s="118">
        <v>97</v>
      </c>
      <c r="Q131" s="118">
        <v>99</v>
      </c>
      <c r="R131" s="118">
        <v>100</v>
      </c>
      <c r="S131" s="118">
        <v>100</v>
      </c>
      <c r="T131" s="14">
        <v>101</v>
      </c>
      <c r="U131" s="11">
        <v>99</v>
      </c>
      <c r="V131" s="11">
        <v>101</v>
      </c>
      <c r="W131" s="11">
        <v>101</v>
      </c>
      <c r="X131" s="11">
        <v>101</v>
      </c>
      <c r="Y131" s="11">
        <v>103</v>
      </c>
      <c r="Z131" s="115">
        <v>100</v>
      </c>
    </row>
    <row r="132" spans="1:26" ht="12.75">
      <c r="A132" s="49" t="s">
        <v>538</v>
      </c>
      <c r="B132" s="117"/>
      <c r="C132" s="117"/>
      <c r="E132" s="118">
        <v>77</v>
      </c>
      <c r="F132" s="118">
        <v>77</v>
      </c>
      <c r="G132" s="118">
        <v>79</v>
      </c>
      <c r="H132" s="118">
        <v>79</v>
      </c>
      <c r="I132" s="118">
        <v>80</v>
      </c>
      <c r="J132" s="118">
        <v>81</v>
      </c>
      <c r="K132" s="118">
        <v>82</v>
      </c>
      <c r="L132" s="118">
        <v>75</v>
      </c>
      <c r="M132" s="118">
        <v>77</v>
      </c>
      <c r="N132" s="118">
        <v>78</v>
      </c>
      <c r="O132" s="118">
        <v>80</v>
      </c>
      <c r="P132" s="118">
        <v>84</v>
      </c>
      <c r="Q132" s="118">
        <v>87</v>
      </c>
      <c r="R132" s="118">
        <v>88</v>
      </c>
      <c r="S132" s="118">
        <v>89</v>
      </c>
      <c r="T132" s="14">
        <v>92</v>
      </c>
      <c r="U132" s="11">
        <v>92</v>
      </c>
      <c r="V132" s="11">
        <v>93</v>
      </c>
      <c r="W132" s="11">
        <v>93</v>
      </c>
      <c r="X132" s="11">
        <v>95</v>
      </c>
      <c r="Y132" s="11">
        <v>96</v>
      </c>
      <c r="Z132" s="115">
        <v>96</v>
      </c>
    </row>
    <row r="133" spans="1:26" ht="12.75">
      <c r="A133" s="49" t="s">
        <v>539</v>
      </c>
      <c r="B133" s="117"/>
      <c r="C133" s="117"/>
      <c r="E133" s="118"/>
      <c r="F133" s="118"/>
      <c r="G133" s="118"/>
      <c r="H133" s="118"/>
      <c r="I133" s="118"/>
      <c r="J133" s="118"/>
      <c r="K133" s="118"/>
      <c r="L133" s="118"/>
      <c r="M133" s="118"/>
      <c r="N133" s="118"/>
      <c r="O133" s="118"/>
      <c r="P133" s="118">
        <v>25</v>
      </c>
      <c r="Q133" s="118">
        <v>32</v>
      </c>
      <c r="R133" s="118">
        <v>39</v>
      </c>
      <c r="S133" s="118">
        <v>45</v>
      </c>
      <c r="T133" s="118">
        <v>51</v>
      </c>
      <c r="U133" s="118">
        <v>61</v>
      </c>
      <c r="V133" s="118">
        <v>65</v>
      </c>
      <c r="W133" s="11">
        <v>69</v>
      </c>
      <c r="X133" s="11">
        <v>72</v>
      </c>
      <c r="Y133" s="11">
        <v>75</v>
      </c>
      <c r="Z133" s="115">
        <v>79</v>
      </c>
    </row>
    <row r="134" spans="1:26" ht="12.75">
      <c r="A134" s="49" t="s">
        <v>540</v>
      </c>
      <c r="B134" s="117"/>
      <c r="C134" s="117"/>
      <c r="E134" s="118"/>
      <c r="F134" s="118"/>
      <c r="G134" s="118"/>
      <c r="H134" s="118"/>
      <c r="I134" s="118"/>
      <c r="J134" s="118"/>
      <c r="K134" s="118"/>
      <c r="L134" s="118"/>
      <c r="M134" s="118"/>
      <c r="N134" s="118"/>
      <c r="O134" s="118"/>
      <c r="P134" s="118">
        <v>1</v>
      </c>
      <c r="Q134" s="118">
        <v>2</v>
      </c>
      <c r="R134" s="118">
        <v>2</v>
      </c>
      <c r="S134" s="118">
        <v>2</v>
      </c>
      <c r="T134" s="118">
        <v>3</v>
      </c>
      <c r="U134" s="118">
        <v>3</v>
      </c>
      <c r="V134" s="118">
        <v>4</v>
      </c>
      <c r="W134" s="11">
        <v>5</v>
      </c>
      <c r="X134" s="11">
        <v>7</v>
      </c>
      <c r="Y134" s="11">
        <v>8</v>
      </c>
      <c r="Z134" s="115">
        <v>9</v>
      </c>
    </row>
    <row r="135" spans="1:26" ht="12.75">
      <c r="A135" s="49" t="s">
        <v>541</v>
      </c>
      <c r="B135" s="117"/>
      <c r="C135" s="117"/>
      <c r="E135" s="118"/>
      <c r="F135" s="118"/>
      <c r="G135" s="118"/>
      <c r="H135" s="118"/>
      <c r="I135" s="118"/>
      <c r="J135" s="118"/>
      <c r="K135" s="118"/>
      <c r="L135" s="118"/>
      <c r="M135" s="118"/>
      <c r="N135" s="118"/>
      <c r="O135" s="118"/>
      <c r="P135" s="118">
        <v>3</v>
      </c>
      <c r="Q135" s="118">
        <v>4</v>
      </c>
      <c r="R135" s="118">
        <v>5</v>
      </c>
      <c r="S135" s="118">
        <v>6</v>
      </c>
      <c r="T135" s="118">
        <v>8</v>
      </c>
      <c r="U135" s="118">
        <v>8</v>
      </c>
      <c r="V135" s="118">
        <v>10</v>
      </c>
      <c r="W135" s="11">
        <v>12</v>
      </c>
      <c r="X135" s="11">
        <v>17</v>
      </c>
      <c r="Y135" s="11">
        <v>20</v>
      </c>
      <c r="Z135" s="115">
        <v>21</v>
      </c>
    </row>
    <row r="136" spans="1:26" ht="12.75">
      <c r="A136" s="21" t="s">
        <v>542</v>
      </c>
      <c r="B136" s="117"/>
      <c r="C136" s="117"/>
      <c r="E136" s="118">
        <v>75</v>
      </c>
      <c r="F136" s="118">
        <v>74</v>
      </c>
      <c r="G136" s="118">
        <v>74</v>
      </c>
      <c r="H136" s="118">
        <v>72</v>
      </c>
      <c r="I136" s="118">
        <v>73</v>
      </c>
      <c r="J136" s="118">
        <v>73</v>
      </c>
      <c r="K136" s="118">
        <v>73</v>
      </c>
      <c r="L136" s="118">
        <v>63</v>
      </c>
      <c r="M136" s="118">
        <v>62</v>
      </c>
      <c r="N136" s="118">
        <v>60</v>
      </c>
      <c r="O136" s="118">
        <v>58</v>
      </c>
      <c r="P136" s="118">
        <v>60</v>
      </c>
      <c r="Q136" s="118">
        <v>58</v>
      </c>
      <c r="R136" s="118">
        <v>57</v>
      </c>
      <c r="S136" s="118">
        <v>54</v>
      </c>
      <c r="T136" s="14">
        <v>53</v>
      </c>
      <c r="U136" s="11">
        <v>43</v>
      </c>
      <c r="V136" s="11">
        <v>42</v>
      </c>
      <c r="W136" s="11">
        <v>40</v>
      </c>
      <c r="X136" s="11">
        <v>41</v>
      </c>
      <c r="Y136" s="11">
        <v>40</v>
      </c>
      <c r="Z136" s="115">
        <v>40</v>
      </c>
    </row>
    <row r="137" spans="1:26" ht="27" customHeight="1">
      <c r="A137" s="423" t="s">
        <v>543</v>
      </c>
      <c r="B137" s="423"/>
      <c r="C137" s="423"/>
      <c r="D137" s="423"/>
      <c r="E137" s="423"/>
      <c r="F137" s="423"/>
      <c r="G137" s="423"/>
      <c r="H137" s="423"/>
      <c r="I137" s="423"/>
      <c r="J137" s="423"/>
      <c r="K137" s="423"/>
      <c r="L137" s="423"/>
      <c r="M137" s="423"/>
      <c r="N137" s="423"/>
      <c r="O137" s="423"/>
      <c r="P137" s="423"/>
      <c r="Q137" s="423"/>
      <c r="R137" s="423"/>
      <c r="S137" s="423"/>
      <c r="T137" s="423"/>
      <c r="U137" s="423"/>
      <c r="V137" s="423"/>
      <c r="W137" s="423"/>
      <c r="X137" s="423"/>
      <c r="Y137" s="423"/>
      <c r="Z137" s="423"/>
    </row>
    <row r="138" spans="1:26" ht="15" customHeight="1">
      <c r="A138" s="423" t="s">
        <v>544</v>
      </c>
      <c r="B138" s="423"/>
      <c r="C138" s="423"/>
      <c r="D138" s="423"/>
      <c r="E138" s="423"/>
      <c r="F138" s="423"/>
      <c r="G138" s="423"/>
      <c r="H138" s="423"/>
      <c r="I138" s="423"/>
      <c r="J138" s="423"/>
      <c r="K138" s="423"/>
      <c r="L138" s="423"/>
      <c r="M138" s="423"/>
      <c r="N138" s="423"/>
      <c r="O138" s="423"/>
      <c r="P138" s="423"/>
      <c r="Q138" s="423"/>
      <c r="R138" s="423"/>
      <c r="S138" s="423"/>
      <c r="T138" s="423"/>
      <c r="U138" s="423"/>
      <c r="V138" s="423"/>
      <c r="W138" s="423"/>
      <c r="X138" s="423"/>
      <c r="Y138" s="423"/>
      <c r="Z138" s="423"/>
    </row>
    <row r="139" spans="1:26" ht="15" customHeight="1">
      <c r="A139" s="423" t="s">
        <v>545</v>
      </c>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row>
    <row r="140" spans="1:26" ht="18" customHeight="1">
      <c r="A140" s="426" t="s">
        <v>2422</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row>
    <row r="141" ht="15.75">
      <c r="A141" s="119" t="s">
        <v>2423</v>
      </c>
    </row>
    <row r="142" spans="1:26" ht="12.75">
      <c r="A142" s="31" t="s">
        <v>546</v>
      </c>
      <c r="C142" s="118">
        <v>2492</v>
      </c>
      <c r="D142" s="118">
        <v>2543</v>
      </c>
      <c r="E142" s="118">
        <v>2604</v>
      </c>
      <c r="F142" s="118">
        <v>2645</v>
      </c>
      <c r="G142" s="118">
        <v>2676</v>
      </c>
      <c r="H142" s="118">
        <v>2710</v>
      </c>
      <c r="I142" s="118">
        <v>2738</v>
      </c>
      <c r="J142" s="118">
        <v>2761</v>
      </c>
      <c r="K142" s="118">
        <v>2787</v>
      </c>
      <c r="L142" s="118">
        <v>2822</v>
      </c>
      <c r="M142" s="118">
        <v>2853</v>
      </c>
      <c r="N142" s="118">
        <v>2885</v>
      </c>
      <c r="O142" s="118">
        <v>2917</v>
      </c>
      <c r="P142" s="118">
        <v>2955</v>
      </c>
      <c r="Q142" s="118">
        <v>3003</v>
      </c>
      <c r="R142" s="118">
        <v>3060</v>
      </c>
      <c r="S142" s="118">
        <v>3116</v>
      </c>
      <c r="T142" s="14">
        <v>3177</v>
      </c>
      <c r="U142" s="14">
        <v>3231</v>
      </c>
      <c r="V142" s="7">
        <v>3288</v>
      </c>
      <c r="W142" s="7">
        <v>3349</v>
      </c>
      <c r="X142" s="7">
        <v>3359</v>
      </c>
      <c r="Y142" s="7">
        <v>3473</v>
      </c>
      <c r="Z142" s="120">
        <v>3581</v>
      </c>
    </row>
    <row r="143" spans="1:26" ht="15.75" customHeight="1">
      <c r="A143" s="31" t="s">
        <v>547</v>
      </c>
      <c r="C143" s="118">
        <v>1779</v>
      </c>
      <c r="D143" s="71">
        <v>1833</v>
      </c>
      <c r="E143" s="71">
        <v>1878</v>
      </c>
      <c r="F143" s="71">
        <v>1911</v>
      </c>
      <c r="G143" s="71">
        <v>1937</v>
      </c>
      <c r="H143" s="71">
        <v>1962</v>
      </c>
      <c r="I143" s="71">
        <v>1983</v>
      </c>
      <c r="J143" s="71">
        <v>2001</v>
      </c>
      <c r="K143" s="118">
        <v>2020</v>
      </c>
      <c r="L143" s="118">
        <v>2045</v>
      </c>
      <c r="M143" s="118">
        <v>2069</v>
      </c>
      <c r="N143" s="118">
        <v>2093</v>
      </c>
      <c r="O143" s="118">
        <v>2115</v>
      </c>
      <c r="P143" s="118">
        <v>2129</v>
      </c>
      <c r="Q143" s="118">
        <v>2163</v>
      </c>
      <c r="R143" s="118">
        <v>2209</v>
      </c>
      <c r="S143" s="118">
        <v>2250</v>
      </c>
      <c r="T143" s="118">
        <v>2293</v>
      </c>
      <c r="U143" s="14">
        <v>2333</v>
      </c>
      <c r="V143" s="14">
        <v>2374</v>
      </c>
      <c r="W143" s="7">
        <v>2426</v>
      </c>
      <c r="X143" s="7">
        <v>2444</v>
      </c>
      <c r="Y143" s="7">
        <v>2522</v>
      </c>
      <c r="Z143" s="120">
        <v>2612</v>
      </c>
    </row>
    <row r="144" spans="1:26" ht="25.5">
      <c r="A144" s="31" t="s">
        <v>548</v>
      </c>
      <c r="C144" s="118">
        <v>16.8</v>
      </c>
      <c r="D144" s="118">
        <v>17.3</v>
      </c>
      <c r="E144" s="118">
        <v>17.7</v>
      </c>
      <c r="F144" s="121">
        <v>18</v>
      </c>
      <c r="G144" s="121">
        <v>18.2</v>
      </c>
      <c r="H144" s="121">
        <v>18.5</v>
      </c>
      <c r="I144" s="121">
        <v>18.7</v>
      </c>
      <c r="J144" s="121">
        <v>18.9</v>
      </c>
      <c r="K144" s="121">
        <v>19.2</v>
      </c>
      <c r="L144" s="121">
        <v>19.5</v>
      </c>
      <c r="M144" s="121">
        <v>19.8</v>
      </c>
      <c r="N144" s="121">
        <v>20.1</v>
      </c>
      <c r="O144" s="121">
        <v>20.4</v>
      </c>
      <c r="P144" s="121">
        <v>20.8</v>
      </c>
      <c r="Q144" s="121">
        <v>21</v>
      </c>
      <c r="R144" s="121">
        <v>21.4</v>
      </c>
      <c r="S144" s="121">
        <v>21.8</v>
      </c>
      <c r="T144" s="121">
        <v>22.2</v>
      </c>
      <c r="U144" s="90">
        <v>22.6</v>
      </c>
      <c r="V144" s="18">
        <v>23</v>
      </c>
      <c r="W144" s="7">
        <v>23.4</v>
      </c>
      <c r="X144" s="7">
        <v>23.4</v>
      </c>
      <c r="Y144" s="7">
        <v>23.7</v>
      </c>
      <c r="Z144" s="18">
        <v>24.4</v>
      </c>
    </row>
    <row r="145" spans="1:26" ht="15.75">
      <c r="A145" s="31" t="s">
        <v>549</v>
      </c>
      <c r="C145" s="121">
        <v>50</v>
      </c>
      <c r="D145" s="118">
        <v>50.9</v>
      </c>
      <c r="E145" s="118">
        <v>52.1</v>
      </c>
      <c r="F145" s="121">
        <v>52</v>
      </c>
      <c r="G145" s="118">
        <v>53.2</v>
      </c>
      <c r="H145" s="118">
        <v>53.6</v>
      </c>
      <c r="I145" s="118">
        <v>53.8</v>
      </c>
      <c r="J145" s="118">
        <v>54.9</v>
      </c>
      <c r="K145" s="118">
        <v>55.1</v>
      </c>
      <c r="L145" s="118">
        <v>55.6</v>
      </c>
      <c r="M145" s="121">
        <v>56</v>
      </c>
      <c r="N145" s="118">
        <v>56.4</v>
      </c>
      <c r="O145" s="118">
        <v>56.9</v>
      </c>
      <c r="P145" s="118">
        <v>57.4</v>
      </c>
      <c r="Q145" s="121">
        <v>58</v>
      </c>
      <c r="R145" s="118">
        <v>58.6</v>
      </c>
      <c r="S145" s="121">
        <v>59</v>
      </c>
      <c r="T145" s="118">
        <v>59.5</v>
      </c>
      <c r="U145" s="90">
        <v>60.1</v>
      </c>
      <c r="V145" s="7">
        <v>60.8</v>
      </c>
      <c r="W145" s="7">
        <v>61.5</v>
      </c>
      <c r="X145" s="7">
        <v>61.3</v>
      </c>
      <c r="Y145" s="7">
        <v>62.9</v>
      </c>
      <c r="Z145" s="122">
        <v>64</v>
      </c>
    </row>
    <row r="146" spans="1:26" ht="27.75" customHeight="1">
      <c r="A146" s="39" t="s">
        <v>550</v>
      </c>
      <c r="C146" s="118">
        <v>29.8</v>
      </c>
      <c r="D146" s="118">
        <v>32.1</v>
      </c>
      <c r="E146" s="118">
        <v>34.2</v>
      </c>
      <c r="F146" s="118">
        <v>37.7</v>
      </c>
      <c r="G146" s="118">
        <v>40.3</v>
      </c>
      <c r="H146" s="118">
        <v>42.4</v>
      </c>
      <c r="I146" s="118">
        <v>45.6</v>
      </c>
      <c r="J146" s="118">
        <v>49.6</v>
      </c>
      <c r="K146" s="118">
        <v>65.6</v>
      </c>
      <c r="L146" s="118">
        <v>87.9</v>
      </c>
      <c r="M146" s="118">
        <v>87.4</v>
      </c>
      <c r="N146" s="118">
        <v>91.6</v>
      </c>
      <c r="O146" s="121">
        <v>93</v>
      </c>
      <c r="P146" s="118">
        <v>94.6</v>
      </c>
      <c r="Q146" s="118">
        <v>95.9</v>
      </c>
      <c r="R146" s="118">
        <v>99.1</v>
      </c>
      <c r="S146" s="118">
        <v>99.7</v>
      </c>
      <c r="T146" s="118">
        <v>99.5</v>
      </c>
      <c r="U146" s="14">
        <v>99.4</v>
      </c>
      <c r="V146" s="22">
        <v>98.9</v>
      </c>
      <c r="W146" s="58">
        <v>99.9</v>
      </c>
      <c r="X146" s="7">
        <v>93.9</v>
      </c>
      <c r="Y146" s="7">
        <v>93.3</v>
      </c>
      <c r="Z146" s="122">
        <v>88</v>
      </c>
    </row>
    <row r="147" spans="1:26" ht="36.75" customHeight="1">
      <c r="A147" s="31" t="s">
        <v>551</v>
      </c>
      <c r="C147" s="118">
        <v>22160</v>
      </c>
      <c r="D147" s="118">
        <v>22798</v>
      </c>
      <c r="E147" s="118">
        <v>9021</v>
      </c>
      <c r="F147" s="118">
        <v>11686</v>
      </c>
      <c r="G147" s="118">
        <v>7349</v>
      </c>
      <c r="H147" s="118">
        <v>6392</v>
      </c>
      <c r="I147" s="118">
        <v>4940</v>
      </c>
      <c r="J147" s="118">
        <v>4125</v>
      </c>
      <c r="K147" s="118">
        <v>3832</v>
      </c>
      <c r="L147" s="118">
        <v>4780</v>
      </c>
      <c r="M147" s="118">
        <v>4833</v>
      </c>
      <c r="N147" s="118">
        <v>4625</v>
      </c>
      <c r="O147" s="118">
        <v>4768</v>
      </c>
      <c r="P147" s="118">
        <v>5552</v>
      </c>
      <c r="Q147" s="118">
        <v>5302</v>
      </c>
      <c r="R147" s="118">
        <v>6707</v>
      </c>
      <c r="S147" s="118">
        <v>12381</v>
      </c>
      <c r="T147" s="118">
        <v>17316</v>
      </c>
      <c r="U147" s="14">
        <v>8660</v>
      </c>
      <c r="V147" s="10">
        <v>4326</v>
      </c>
      <c r="W147" s="7">
        <v>3995</v>
      </c>
      <c r="X147" s="7">
        <v>3045</v>
      </c>
      <c r="Y147" s="7">
        <v>2836</v>
      </c>
      <c r="Z147" s="120">
        <v>4332</v>
      </c>
    </row>
    <row r="148" spans="1:26" ht="28.5" customHeight="1">
      <c r="A148" s="31" t="s">
        <v>552</v>
      </c>
      <c r="C148" s="118">
        <v>9646</v>
      </c>
      <c r="D148" s="118">
        <v>9104</v>
      </c>
      <c r="E148" s="118">
        <v>8467</v>
      </c>
      <c r="F148" s="118">
        <v>7698</v>
      </c>
      <c r="G148" s="118">
        <v>7248</v>
      </c>
      <c r="H148" s="118">
        <v>6760</v>
      </c>
      <c r="I148" s="118">
        <v>6286</v>
      </c>
      <c r="J148" s="118">
        <v>5882</v>
      </c>
      <c r="K148" s="118">
        <v>5419</v>
      </c>
      <c r="L148" s="118">
        <v>4857</v>
      </c>
      <c r="M148" s="118">
        <v>4428</v>
      </c>
      <c r="N148" s="118">
        <v>4429</v>
      </c>
      <c r="O148" s="118">
        <v>4180</v>
      </c>
      <c r="P148" s="118">
        <v>3384</v>
      </c>
      <c r="Q148" s="118">
        <v>3118</v>
      </c>
      <c r="R148" s="118">
        <v>2911</v>
      </c>
      <c r="S148" s="118">
        <v>2864</v>
      </c>
      <c r="T148" s="118">
        <v>2830</v>
      </c>
      <c r="U148" s="14">
        <v>2821</v>
      </c>
      <c r="V148" s="10">
        <v>2799</v>
      </c>
      <c r="W148" s="7">
        <v>2748</v>
      </c>
      <c r="X148" s="7">
        <v>2683</v>
      </c>
      <c r="Y148" s="7">
        <v>2716</v>
      </c>
      <c r="Z148" s="120">
        <v>2612</v>
      </c>
    </row>
    <row r="149" spans="1:26" ht="39" customHeight="1">
      <c r="A149" s="31" t="s">
        <v>553</v>
      </c>
      <c r="C149" s="118">
        <v>948</v>
      </c>
      <c r="D149" s="118">
        <v>897</v>
      </c>
      <c r="E149" s="118">
        <v>741</v>
      </c>
      <c r="F149" s="118">
        <v>652</v>
      </c>
      <c r="G149" s="118">
        <v>492</v>
      </c>
      <c r="H149" s="118">
        <v>416</v>
      </c>
      <c r="I149" s="118">
        <v>344</v>
      </c>
      <c r="J149" s="118">
        <v>282</v>
      </c>
      <c r="K149" s="118">
        <v>253</v>
      </c>
      <c r="L149" s="118">
        <v>242</v>
      </c>
      <c r="M149" s="118">
        <v>229</v>
      </c>
      <c r="N149" s="118">
        <v>227</v>
      </c>
      <c r="O149" s="118">
        <v>229</v>
      </c>
      <c r="P149" s="118">
        <v>151</v>
      </c>
      <c r="Q149" s="118">
        <v>139</v>
      </c>
      <c r="R149" s="118">
        <v>140</v>
      </c>
      <c r="S149" s="118">
        <v>144</v>
      </c>
      <c r="T149" s="118">
        <v>147</v>
      </c>
      <c r="U149" s="14">
        <v>244</v>
      </c>
      <c r="V149" s="10">
        <v>181</v>
      </c>
      <c r="W149" s="7">
        <v>186</v>
      </c>
      <c r="X149" s="7">
        <v>153</v>
      </c>
      <c r="Y149" s="7">
        <v>138</v>
      </c>
      <c r="Z149" s="120">
        <v>135</v>
      </c>
    </row>
    <row r="150" spans="1:25" ht="28.5">
      <c r="A150" s="31" t="s">
        <v>554</v>
      </c>
      <c r="B150" s="118"/>
      <c r="C150" s="118"/>
      <c r="D150" s="118"/>
      <c r="E150" s="118"/>
      <c r="F150" s="118"/>
      <c r="G150" s="118"/>
      <c r="H150" s="118"/>
      <c r="I150" s="118"/>
      <c r="J150" s="118"/>
      <c r="K150" s="118"/>
      <c r="L150" s="118"/>
      <c r="M150" s="118"/>
      <c r="N150" s="118"/>
      <c r="O150" s="118"/>
      <c r="P150" s="118"/>
      <c r="Q150" s="118"/>
      <c r="R150" s="118"/>
      <c r="T150" s="48"/>
      <c r="U150" s="48"/>
      <c r="V150" s="123"/>
      <c r="W150" s="7"/>
      <c r="X150" s="7"/>
      <c r="Y150" s="7"/>
    </row>
    <row r="151" spans="1:26" ht="13.5" customHeight="1">
      <c r="A151" s="49" t="s">
        <v>555</v>
      </c>
      <c r="B151" s="118"/>
      <c r="D151" s="118">
        <v>66</v>
      </c>
      <c r="E151" s="118">
        <v>70</v>
      </c>
      <c r="F151" s="118">
        <v>71</v>
      </c>
      <c r="G151" s="118">
        <v>71</v>
      </c>
      <c r="H151" s="118">
        <v>72</v>
      </c>
      <c r="I151" s="118">
        <v>73</v>
      </c>
      <c r="J151" s="118">
        <v>73</v>
      </c>
      <c r="K151" s="118">
        <v>73</v>
      </c>
      <c r="L151" s="118">
        <v>74</v>
      </c>
      <c r="M151" s="118">
        <v>74</v>
      </c>
      <c r="N151" s="118">
        <v>75</v>
      </c>
      <c r="O151" s="118">
        <v>75</v>
      </c>
      <c r="P151" s="118">
        <v>76</v>
      </c>
      <c r="Q151" s="118">
        <v>76</v>
      </c>
      <c r="R151" s="118">
        <v>76</v>
      </c>
      <c r="S151" s="118">
        <v>77</v>
      </c>
      <c r="T151" s="118">
        <v>77</v>
      </c>
      <c r="U151" s="14">
        <v>78</v>
      </c>
      <c r="V151" s="10">
        <v>78</v>
      </c>
      <c r="W151" s="7">
        <v>79</v>
      </c>
      <c r="X151" s="7">
        <v>80</v>
      </c>
      <c r="Y151" s="7">
        <v>77</v>
      </c>
      <c r="Z151" s="120">
        <v>81</v>
      </c>
    </row>
    <row r="152" spans="1:26" ht="13.5" customHeight="1">
      <c r="A152" s="49" t="s">
        <v>556</v>
      </c>
      <c r="B152" s="118"/>
      <c r="D152" s="118">
        <v>61</v>
      </c>
      <c r="E152" s="118">
        <v>65</v>
      </c>
      <c r="F152" s="118">
        <v>66</v>
      </c>
      <c r="G152" s="118">
        <v>67</v>
      </c>
      <c r="H152" s="118">
        <v>67</v>
      </c>
      <c r="I152" s="118">
        <v>68</v>
      </c>
      <c r="J152" s="118">
        <v>69</v>
      </c>
      <c r="K152" s="118">
        <v>69</v>
      </c>
      <c r="L152" s="118">
        <v>70</v>
      </c>
      <c r="M152" s="118">
        <v>70</v>
      </c>
      <c r="N152" s="118">
        <v>70</v>
      </c>
      <c r="O152" s="118">
        <v>71</v>
      </c>
      <c r="P152" s="118">
        <v>71</v>
      </c>
      <c r="Q152" s="118">
        <v>72</v>
      </c>
      <c r="R152" s="118">
        <v>72</v>
      </c>
      <c r="S152" s="118">
        <v>73</v>
      </c>
      <c r="T152" s="118">
        <v>73</v>
      </c>
      <c r="U152" s="14">
        <v>74</v>
      </c>
      <c r="V152" s="10">
        <v>74</v>
      </c>
      <c r="W152" s="7">
        <v>74</v>
      </c>
      <c r="X152" s="7">
        <v>75</v>
      </c>
      <c r="Y152" s="7">
        <v>73</v>
      </c>
      <c r="Z152" s="120">
        <v>77</v>
      </c>
    </row>
    <row r="153" spans="1:26" ht="13.5" customHeight="1">
      <c r="A153" s="49" t="s">
        <v>557</v>
      </c>
      <c r="B153" s="118"/>
      <c r="D153" s="118">
        <v>64</v>
      </c>
      <c r="E153" s="118">
        <v>67</v>
      </c>
      <c r="F153" s="118">
        <v>68</v>
      </c>
      <c r="G153" s="118">
        <v>69</v>
      </c>
      <c r="H153" s="118">
        <v>70</v>
      </c>
      <c r="I153" s="118">
        <v>71</v>
      </c>
      <c r="J153" s="118">
        <v>72</v>
      </c>
      <c r="K153" s="118">
        <v>73</v>
      </c>
      <c r="L153" s="118">
        <v>75</v>
      </c>
      <c r="M153" s="118">
        <v>75</v>
      </c>
      <c r="N153" s="118">
        <v>75</v>
      </c>
      <c r="O153" s="118">
        <v>76</v>
      </c>
      <c r="P153" s="118">
        <v>80</v>
      </c>
      <c r="Q153" s="118">
        <v>80</v>
      </c>
      <c r="R153" s="118">
        <v>81</v>
      </c>
      <c r="S153" s="118">
        <v>82</v>
      </c>
      <c r="T153" s="118">
        <v>83</v>
      </c>
      <c r="U153" s="14">
        <v>83</v>
      </c>
      <c r="V153" s="10">
        <v>83</v>
      </c>
      <c r="W153" s="7">
        <v>84</v>
      </c>
      <c r="X153" s="7">
        <v>84</v>
      </c>
      <c r="Y153" s="7">
        <v>82</v>
      </c>
      <c r="Z153" s="120">
        <v>85</v>
      </c>
    </row>
    <row r="154" spans="1:26" ht="13.5" customHeight="1">
      <c r="A154" s="49" t="s">
        <v>558</v>
      </c>
      <c r="B154" s="118"/>
      <c r="D154" s="118">
        <v>57</v>
      </c>
      <c r="E154" s="118">
        <v>61</v>
      </c>
      <c r="F154" s="118">
        <v>61</v>
      </c>
      <c r="G154" s="118">
        <v>62</v>
      </c>
      <c r="H154" s="118">
        <v>63</v>
      </c>
      <c r="I154" s="118">
        <v>63</v>
      </c>
      <c r="J154" s="118">
        <v>63</v>
      </c>
      <c r="K154" s="118">
        <v>64</v>
      </c>
      <c r="L154" s="118">
        <v>64</v>
      </c>
      <c r="M154" s="118">
        <v>64</v>
      </c>
      <c r="N154" s="118">
        <v>65</v>
      </c>
      <c r="O154" s="118">
        <v>65</v>
      </c>
      <c r="P154" s="118">
        <v>65</v>
      </c>
      <c r="Q154" s="118">
        <v>66</v>
      </c>
      <c r="R154" s="118">
        <v>66</v>
      </c>
      <c r="S154" s="118">
        <v>66</v>
      </c>
      <c r="T154" s="118">
        <v>66</v>
      </c>
      <c r="U154" s="14">
        <v>67</v>
      </c>
      <c r="V154" s="10">
        <v>67</v>
      </c>
      <c r="W154" s="7">
        <v>67</v>
      </c>
      <c r="X154" s="7">
        <v>68</v>
      </c>
      <c r="Y154" s="7">
        <v>65</v>
      </c>
      <c r="Z154" s="120">
        <v>69</v>
      </c>
    </row>
    <row r="155" spans="1:26" ht="13.5" customHeight="1">
      <c r="A155" s="49" t="s">
        <v>559</v>
      </c>
      <c r="B155" s="118"/>
      <c r="D155" s="118">
        <v>70</v>
      </c>
      <c r="E155" s="118">
        <v>69</v>
      </c>
      <c r="F155" s="118">
        <v>69</v>
      </c>
      <c r="G155" s="118">
        <v>69</v>
      </c>
      <c r="H155" s="118">
        <v>69</v>
      </c>
      <c r="I155" s="118">
        <v>70</v>
      </c>
      <c r="J155" s="118">
        <v>70</v>
      </c>
      <c r="K155" s="118">
        <v>70</v>
      </c>
      <c r="L155" s="118">
        <v>70</v>
      </c>
      <c r="M155" s="118">
        <v>70</v>
      </c>
      <c r="N155" s="118">
        <v>70</v>
      </c>
      <c r="O155" s="118">
        <v>70</v>
      </c>
      <c r="P155" s="118">
        <v>70</v>
      </c>
      <c r="Q155" s="118">
        <v>70</v>
      </c>
      <c r="R155" s="118">
        <v>70</v>
      </c>
      <c r="S155" s="118">
        <v>69</v>
      </c>
      <c r="T155" s="118">
        <v>69</v>
      </c>
      <c r="U155" s="14">
        <v>69</v>
      </c>
      <c r="V155" s="10">
        <v>69</v>
      </c>
      <c r="W155" s="7">
        <v>68</v>
      </c>
      <c r="X155" s="7">
        <v>68</v>
      </c>
      <c r="Y155" s="7">
        <v>65</v>
      </c>
      <c r="Z155" s="120">
        <v>67</v>
      </c>
    </row>
    <row r="156" spans="1:26" ht="13.5" customHeight="1">
      <c r="A156" s="49" t="s">
        <v>560</v>
      </c>
      <c r="B156" s="118"/>
      <c r="D156" s="118">
        <v>51</v>
      </c>
      <c r="E156" s="118">
        <v>54</v>
      </c>
      <c r="F156" s="118">
        <v>55</v>
      </c>
      <c r="G156" s="118">
        <v>56</v>
      </c>
      <c r="H156" s="118">
        <v>57</v>
      </c>
      <c r="I156" s="118">
        <v>58</v>
      </c>
      <c r="J156" s="14">
        <v>59</v>
      </c>
      <c r="K156" s="118">
        <v>59</v>
      </c>
      <c r="L156" s="118">
        <v>61</v>
      </c>
      <c r="M156" s="118">
        <v>61</v>
      </c>
      <c r="N156" s="118">
        <v>61</v>
      </c>
      <c r="O156" s="118">
        <v>62</v>
      </c>
      <c r="P156" s="118">
        <v>63</v>
      </c>
      <c r="Q156" s="118">
        <v>63</v>
      </c>
      <c r="R156" s="118">
        <v>64</v>
      </c>
      <c r="S156" s="118">
        <v>64</v>
      </c>
      <c r="T156" s="118">
        <v>65</v>
      </c>
      <c r="U156" s="14">
        <v>65</v>
      </c>
      <c r="V156" s="10">
        <v>65</v>
      </c>
      <c r="W156" s="7">
        <v>66</v>
      </c>
      <c r="X156" s="7">
        <v>66</v>
      </c>
      <c r="Y156" s="7">
        <v>64</v>
      </c>
      <c r="Z156" s="120">
        <v>68</v>
      </c>
    </row>
    <row r="157" spans="1:26" ht="13.5" customHeight="1">
      <c r="A157" s="49" t="s">
        <v>561</v>
      </c>
      <c r="B157" s="118"/>
      <c r="D157" s="118">
        <v>14</v>
      </c>
      <c r="E157" s="118">
        <v>15</v>
      </c>
      <c r="F157" s="118">
        <v>15</v>
      </c>
      <c r="G157" s="118">
        <v>16</v>
      </c>
      <c r="H157" s="118">
        <v>16</v>
      </c>
      <c r="I157" s="118">
        <v>16</v>
      </c>
      <c r="J157" s="118">
        <v>16</v>
      </c>
      <c r="K157" s="118">
        <v>16</v>
      </c>
      <c r="L157" s="118">
        <v>16</v>
      </c>
      <c r="M157" s="118">
        <v>17</v>
      </c>
      <c r="N157" s="118">
        <v>17</v>
      </c>
      <c r="O157" s="118">
        <v>17</v>
      </c>
      <c r="P157" s="118">
        <v>17</v>
      </c>
      <c r="Q157" s="118">
        <v>18</v>
      </c>
      <c r="R157" s="118">
        <v>18</v>
      </c>
      <c r="S157" s="118">
        <v>18</v>
      </c>
      <c r="T157" s="118">
        <v>19</v>
      </c>
      <c r="U157" s="14">
        <v>19</v>
      </c>
      <c r="V157" s="10">
        <v>19</v>
      </c>
      <c r="W157" s="7">
        <v>20</v>
      </c>
      <c r="X157" s="7">
        <v>21</v>
      </c>
      <c r="Y157" s="7">
        <v>20</v>
      </c>
      <c r="Z157" s="120">
        <v>22</v>
      </c>
    </row>
    <row r="158" spans="1:26" ht="25.5">
      <c r="A158" s="39" t="s">
        <v>562</v>
      </c>
      <c r="C158" s="118">
        <v>2806</v>
      </c>
      <c r="D158" s="118">
        <v>8577</v>
      </c>
      <c r="E158" s="118">
        <v>10947</v>
      </c>
      <c r="F158" s="118">
        <v>12479</v>
      </c>
      <c r="G158" s="118">
        <v>13682</v>
      </c>
      <c r="H158" s="118">
        <v>14880</v>
      </c>
      <c r="I158" s="118">
        <v>15774</v>
      </c>
      <c r="J158" s="118">
        <v>16539</v>
      </c>
      <c r="K158" s="118">
        <v>17351</v>
      </c>
      <c r="L158" s="118">
        <v>18538</v>
      </c>
      <c r="M158" s="118">
        <v>19823</v>
      </c>
      <c r="N158" s="118">
        <v>20676</v>
      </c>
      <c r="O158" s="118">
        <v>21980</v>
      </c>
      <c r="P158" s="118">
        <v>23668</v>
      </c>
      <c r="Q158" s="118">
        <v>25149</v>
      </c>
      <c r="R158" s="118">
        <v>25838</v>
      </c>
      <c r="S158" s="118">
        <v>26442</v>
      </c>
      <c r="T158" s="118">
        <v>27672</v>
      </c>
      <c r="U158" s="14">
        <v>28459</v>
      </c>
      <c r="V158" s="19">
        <v>28752</v>
      </c>
      <c r="W158" s="7">
        <v>29156</v>
      </c>
      <c r="X158" s="7">
        <v>29839</v>
      </c>
      <c r="Y158" s="7">
        <v>30158</v>
      </c>
      <c r="Z158" s="120">
        <v>30557</v>
      </c>
    </row>
    <row r="159" spans="1:26" ht="29.25" customHeight="1">
      <c r="A159" s="431" t="s">
        <v>563</v>
      </c>
      <c r="B159" s="431"/>
      <c r="C159" s="431"/>
      <c r="D159" s="431"/>
      <c r="E159" s="431"/>
      <c r="F159" s="431"/>
      <c r="G159" s="431"/>
      <c r="H159" s="431"/>
      <c r="I159" s="431"/>
      <c r="J159" s="431"/>
      <c r="K159" s="431"/>
      <c r="L159" s="431"/>
      <c r="M159" s="431"/>
      <c r="N159" s="431"/>
      <c r="O159" s="431"/>
      <c r="P159" s="431"/>
      <c r="Q159" s="431"/>
      <c r="R159" s="431"/>
      <c r="S159" s="431"/>
      <c r="T159" s="431"/>
      <c r="U159" s="431"/>
      <c r="V159" s="431"/>
      <c r="W159" s="431"/>
      <c r="X159" s="431"/>
      <c r="Y159" s="431"/>
      <c r="Z159" s="431"/>
    </row>
    <row r="160" spans="1:26" ht="14.25" customHeight="1">
      <c r="A160" s="423" t="s">
        <v>564</v>
      </c>
      <c r="B160" s="423"/>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23"/>
    </row>
    <row r="161" spans="1:26" ht="14.25" customHeight="1">
      <c r="A161" s="426" t="s">
        <v>2424</v>
      </c>
      <c r="B161" s="426"/>
      <c r="C161" s="426"/>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row>
    <row r="162" spans="1:26" ht="15" customHeight="1">
      <c r="A162" s="423" t="s">
        <v>565</v>
      </c>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row>
  </sheetData>
  <sheetProtection selectLockedCells="1" selectUnlockedCells="1"/>
  <mergeCells count="21">
    <mergeCell ref="A162:Z162"/>
    <mergeCell ref="A76:Z76"/>
    <mergeCell ref="A137:Z137"/>
    <mergeCell ref="A138:Z138"/>
    <mergeCell ref="A139:Z139"/>
    <mergeCell ref="A140:Z140"/>
    <mergeCell ref="A159:Z159"/>
    <mergeCell ref="A72:Z72"/>
    <mergeCell ref="A73:Z73"/>
    <mergeCell ref="A160:Z160"/>
    <mergeCell ref="A161:Z161"/>
    <mergeCell ref="A74:Z74"/>
    <mergeCell ref="A75:Z75"/>
    <mergeCell ref="A1:Z1"/>
    <mergeCell ref="A3:Z3"/>
    <mergeCell ref="A37:Z37"/>
    <mergeCell ref="A38:Z38"/>
    <mergeCell ref="A39:Z39"/>
    <mergeCell ref="A52:Z52"/>
    <mergeCell ref="A53:Z53"/>
    <mergeCell ref="A54:Z54"/>
  </mergeCells>
  <printOptions/>
  <pageMargins left="0.75" right="0.75" top="1" bottom="1" header="0.5118055555555555" footer="0.5118055555555555"/>
  <pageSetup horizontalDpi="300" verticalDpi="300" orientation="portrait" paperSize="9" r:id="rId1"/>
  <ignoredErrors>
    <ignoredError sqref="L6" formula="1"/>
  </ignoredErrors>
</worksheet>
</file>

<file path=xl/worksheets/sheet7.xml><?xml version="1.0" encoding="utf-8"?>
<worksheet xmlns="http://schemas.openxmlformats.org/spreadsheetml/2006/main" xmlns:r="http://schemas.openxmlformats.org/officeDocument/2006/relationships">
  <dimension ref="A1:Z82"/>
  <sheetViews>
    <sheetView zoomScalePageLayoutView="0" workbookViewId="0" topLeftCell="A1">
      <pane xSplit="1" ySplit="3" topLeftCell="I4" activePane="bottomRight" state="frozen"/>
      <selection pane="topLeft" activeCell="A1" sqref="A1"/>
      <selection pane="topRight" activeCell="B1" sqref="B1"/>
      <selection pane="bottomLeft" activeCell="A67" sqref="A67"/>
      <selection pane="bottomRight" activeCell="A1" sqref="A1:Z1"/>
    </sheetView>
  </sheetViews>
  <sheetFormatPr defaultColWidth="9.00390625" defaultRowHeight="12.75"/>
  <cols>
    <col min="1" max="1" width="36.1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 customHeight="1">
      <c r="A2" s="3" t="s">
        <v>566</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567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ht="18" customHeight="1">
      <c r="A4" s="69" t="s">
        <v>2428</v>
      </c>
    </row>
    <row r="5" spans="1:26" ht="50.25" customHeight="1">
      <c r="A5" s="17" t="s">
        <v>568</v>
      </c>
      <c r="B5" s="7">
        <v>87573</v>
      </c>
      <c r="C5" s="19">
        <v>81999</v>
      </c>
      <c r="D5" s="19">
        <v>78333</v>
      </c>
      <c r="E5" s="19">
        <v>72839</v>
      </c>
      <c r="F5" s="19">
        <v>68593</v>
      </c>
      <c r="G5" s="19">
        <v>64211</v>
      </c>
      <c r="H5" s="19">
        <v>60256</v>
      </c>
      <c r="I5" s="19">
        <v>56608</v>
      </c>
      <c r="J5" s="19">
        <v>53917</v>
      </c>
      <c r="K5" s="19">
        <v>51329</v>
      </c>
      <c r="L5" s="124">
        <v>49981</v>
      </c>
      <c r="M5" s="124">
        <v>48878</v>
      </c>
      <c r="N5" s="124">
        <v>47835</v>
      </c>
      <c r="O5" s="106">
        <v>47185</v>
      </c>
      <c r="P5" s="124">
        <v>46518</v>
      </c>
      <c r="Q5" s="124">
        <v>46168</v>
      </c>
      <c r="R5" s="125">
        <v>45730</v>
      </c>
      <c r="S5" s="125">
        <v>45607</v>
      </c>
      <c r="T5" s="7">
        <v>45346</v>
      </c>
      <c r="U5" s="7">
        <v>45111</v>
      </c>
      <c r="V5" s="7">
        <v>44884</v>
      </c>
      <c r="W5" s="7">
        <v>44326</v>
      </c>
      <c r="X5" s="7">
        <v>43187</v>
      </c>
      <c r="Y5" s="7">
        <v>50979</v>
      </c>
      <c r="Z5" s="7">
        <v>50115</v>
      </c>
    </row>
    <row r="6" spans="1:26" ht="52.5" customHeight="1">
      <c r="A6" s="31" t="s">
        <v>569</v>
      </c>
      <c r="B6" s="7">
        <v>8433</v>
      </c>
      <c r="C6" s="100">
        <v>7236</v>
      </c>
      <c r="D6" s="100">
        <v>6763</v>
      </c>
      <c r="E6" s="100">
        <v>6118</v>
      </c>
      <c r="F6" s="100">
        <v>5584</v>
      </c>
      <c r="G6" s="100">
        <v>5101</v>
      </c>
      <c r="H6" s="100">
        <v>4706</v>
      </c>
      <c r="I6" s="29">
        <v>4379</v>
      </c>
      <c r="J6" s="29">
        <v>4225</v>
      </c>
      <c r="K6" s="100">
        <v>4263</v>
      </c>
      <c r="L6" s="100">
        <v>4246</v>
      </c>
      <c r="M6" s="29">
        <v>4267</v>
      </c>
      <c r="N6" s="106">
        <v>4321</v>
      </c>
      <c r="O6" s="106">
        <v>4423</v>
      </c>
      <c r="P6" s="106">
        <v>4530</v>
      </c>
      <c r="Q6" s="106">
        <v>4713</v>
      </c>
      <c r="R6" s="106">
        <v>4906</v>
      </c>
      <c r="S6" s="106">
        <v>5105</v>
      </c>
      <c r="T6" s="7">
        <v>5228</v>
      </c>
      <c r="U6" s="106">
        <v>5388</v>
      </c>
      <c r="V6" s="7">
        <v>5661</v>
      </c>
      <c r="W6" s="106">
        <v>5983</v>
      </c>
      <c r="X6" s="7">
        <v>6347</v>
      </c>
      <c r="Y6" s="106">
        <v>6814</v>
      </c>
      <c r="Z6" s="7">
        <v>7152</v>
      </c>
    </row>
    <row r="7" spans="1:26" ht="50.25" customHeight="1">
      <c r="A7" s="17" t="s">
        <v>570</v>
      </c>
      <c r="B7" s="7">
        <v>993.9</v>
      </c>
      <c r="C7" s="29">
        <v>905.2</v>
      </c>
      <c r="D7" s="29">
        <v>865.2</v>
      </c>
      <c r="E7" s="29">
        <v>797.5</v>
      </c>
      <c r="F7" s="29">
        <v>753.3</v>
      </c>
      <c r="G7" s="29">
        <v>713.3</v>
      </c>
      <c r="H7" s="29">
        <v>671.6</v>
      </c>
      <c r="I7" s="29">
        <v>641.8</v>
      </c>
      <c r="J7" s="29">
        <v>618.3</v>
      </c>
      <c r="K7" s="29">
        <v>608.7</v>
      </c>
      <c r="L7" s="29">
        <v>605.3</v>
      </c>
      <c r="M7" s="22">
        <v>609</v>
      </c>
      <c r="N7" s="22">
        <v>610.8</v>
      </c>
      <c r="O7" s="22">
        <v>619.4</v>
      </c>
      <c r="P7" s="22">
        <v>628.5</v>
      </c>
      <c r="Q7" s="22">
        <v>638.8</v>
      </c>
      <c r="R7" s="22">
        <v>609.5</v>
      </c>
      <c r="S7" s="22">
        <v>587.4</v>
      </c>
      <c r="T7" s="22">
        <v>600.8</v>
      </c>
      <c r="U7" s="22">
        <v>605.1</v>
      </c>
      <c r="V7" s="7">
        <v>612.5</v>
      </c>
      <c r="W7" s="22">
        <v>626.6</v>
      </c>
      <c r="X7" s="22">
        <v>652.2</v>
      </c>
      <c r="Y7" s="22">
        <v>630.3</v>
      </c>
      <c r="Z7" s="22">
        <v>642.8</v>
      </c>
    </row>
    <row r="8" spans="1:26" ht="24.75" customHeight="1">
      <c r="A8" s="423" t="s">
        <v>571</v>
      </c>
      <c r="B8" s="423"/>
      <c r="C8" s="423"/>
      <c r="D8" s="423"/>
      <c r="E8" s="423"/>
      <c r="F8" s="423"/>
      <c r="G8" s="423"/>
      <c r="H8" s="423"/>
      <c r="I8" s="423"/>
      <c r="J8" s="423"/>
      <c r="K8" s="423"/>
      <c r="L8" s="423"/>
      <c r="M8" s="423"/>
      <c r="N8" s="423"/>
      <c r="O8" s="423"/>
      <c r="P8" s="423"/>
      <c r="Q8" s="423"/>
      <c r="R8" s="423"/>
      <c r="S8" s="423"/>
      <c r="T8" s="423"/>
      <c r="U8" s="423"/>
      <c r="V8" s="423"/>
      <c r="W8" s="423"/>
      <c r="X8" s="423"/>
      <c r="Y8" s="423"/>
      <c r="Z8" s="423"/>
    </row>
    <row r="9" spans="1:26" ht="17.25" customHeight="1">
      <c r="A9" s="423" t="s">
        <v>572</v>
      </c>
      <c r="B9" s="423"/>
      <c r="C9" s="423"/>
      <c r="D9" s="423"/>
      <c r="E9" s="423"/>
      <c r="F9" s="423"/>
      <c r="G9" s="423"/>
      <c r="H9" s="423"/>
      <c r="I9" s="423"/>
      <c r="J9" s="423"/>
      <c r="K9" s="423"/>
      <c r="L9" s="423"/>
      <c r="M9" s="423"/>
      <c r="N9" s="423"/>
      <c r="O9" s="423"/>
      <c r="P9" s="423"/>
      <c r="Q9" s="423"/>
      <c r="R9" s="423"/>
      <c r="S9" s="423"/>
      <c r="T9" s="423"/>
      <c r="U9" s="423"/>
      <c r="V9" s="423"/>
      <c r="W9" s="423"/>
      <c r="X9" s="423"/>
      <c r="Y9" s="423"/>
      <c r="Z9" s="423"/>
    </row>
    <row r="10" spans="1:22" ht="15.75">
      <c r="A10" s="69" t="s">
        <v>2425</v>
      </c>
      <c r="V10" s="48"/>
    </row>
    <row r="11" spans="1:26" ht="12.75">
      <c r="A11" s="31" t="s">
        <v>573</v>
      </c>
      <c r="B11" s="7">
        <v>262</v>
      </c>
      <c r="C11" s="51">
        <v>257</v>
      </c>
      <c r="D11" s="51">
        <v>253</v>
      </c>
      <c r="E11" s="51">
        <v>252</v>
      </c>
      <c r="F11" s="51">
        <v>252</v>
      </c>
      <c r="G11" s="51">
        <v>252</v>
      </c>
      <c r="H11" s="51">
        <v>251</v>
      </c>
      <c r="I11" s="51">
        <v>249</v>
      </c>
      <c r="J11" s="51">
        <v>248</v>
      </c>
      <c r="K11" s="51">
        <v>254</v>
      </c>
      <c r="L11" s="51">
        <v>246</v>
      </c>
      <c r="M11" s="51">
        <v>249</v>
      </c>
      <c r="N11" s="51">
        <v>251</v>
      </c>
      <c r="O11" s="51">
        <v>255</v>
      </c>
      <c r="P11" s="51">
        <v>254</v>
      </c>
      <c r="Q11" s="51">
        <v>249</v>
      </c>
      <c r="R11" s="51">
        <v>249</v>
      </c>
      <c r="S11" s="51">
        <v>244</v>
      </c>
      <c r="T11" s="51">
        <v>243</v>
      </c>
      <c r="U11" s="51">
        <v>227</v>
      </c>
      <c r="V11" s="7">
        <v>218</v>
      </c>
      <c r="W11" s="51">
        <v>207</v>
      </c>
      <c r="X11" s="51">
        <v>194</v>
      </c>
      <c r="Y11" s="51">
        <v>176</v>
      </c>
      <c r="Z11" s="51">
        <v>166</v>
      </c>
    </row>
    <row r="12" spans="1:26" ht="12.75">
      <c r="A12" s="31" t="s">
        <v>574</v>
      </c>
      <c r="B12" s="7">
        <v>569</v>
      </c>
      <c r="C12" s="19">
        <v>577</v>
      </c>
      <c r="D12" s="19">
        <v>606</v>
      </c>
      <c r="E12" s="19">
        <v>676</v>
      </c>
      <c r="F12" s="14">
        <v>820</v>
      </c>
      <c r="G12" s="14">
        <v>966</v>
      </c>
      <c r="H12" s="14">
        <v>1094</v>
      </c>
      <c r="I12" s="14">
        <v>1122</v>
      </c>
      <c r="J12" s="14">
        <v>1190</v>
      </c>
      <c r="K12" s="106">
        <v>1244</v>
      </c>
      <c r="L12" s="106">
        <v>1265</v>
      </c>
      <c r="M12" s="106">
        <v>1288</v>
      </c>
      <c r="N12" s="106">
        <v>1315</v>
      </c>
      <c r="O12" s="106">
        <v>1314</v>
      </c>
      <c r="P12" s="106">
        <v>1325</v>
      </c>
      <c r="Q12" s="106">
        <v>1309</v>
      </c>
      <c r="R12" s="106">
        <v>1241</v>
      </c>
      <c r="S12" s="106">
        <v>1147</v>
      </c>
      <c r="T12" s="106">
        <v>1095</v>
      </c>
      <c r="U12" s="106">
        <v>1048</v>
      </c>
      <c r="V12" s="7">
        <v>1012</v>
      </c>
      <c r="W12" s="106">
        <v>976</v>
      </c>
      <c r="X12" s="106">
        <v>911</v>
      </c>
      <c r="Y12" s="7">
        <v>819</v>
      </c>
      <c r="Z12" s="106">
        <v>720</v>
      </c>
    </row>
    <row r="13" spans="1:26" ht="12.75">
      <c r="A13" s="31" t="s">
        <v>575</v>
      </c>
      <c r="C13" s="126"/>
      <c r="D13" s="126"/>
      <c r="E13" s="126"/>
      <c r="F13" s="127"/>
      <c r="G13" s="127"/>
      <c r="H13" s="127"/>
      <c r="I13" s="14">
        <v>69</v>
      </c>
      <c r="J13" s="14">
        <v>86</v>
      </c>
      <c r="K13" s="106">
        <v>85</v>
      </c>
      <c r="L13" s="106">
        <v>82</v>
      </c>
      <c r="M13" s="106">
        <v>93</v>
      </c>
      <c r="N13" s="106">
        <v>96</v>
      </c>
      <c r="O13" s="106">
        <v>92</v>
      </c>
      <c r="P13" s="106">
        <v>79</v>
      </c>
      <c r="Q13" s="106">
        <v>75</v>
      </c>
      <c r="R13" s="106">
        <v>72</v>
      </c>
      <c r="S13" s="106">
        <v>63</v>
      </c>
      <c r="T13" s="106">
        <v>61</v>
      </c>
      <c r="U13" s="106">
        <v>56</v>
      </c>
      <c r="V13" s="7">
        <v>42</v>
      </c>
      <c r="W13" s="106">
        <v>42</v>
      </c>
      <c r="X13" s="106">
        <v>36</v>
      </c>
      <c r="Y13" s="7">
        <v>33</v>
      </c>
      <c r="Z13" s="106">
        <v>25</v>
      </c>
    </row>
    <row r="14" spans="1:26" ht="12.75">
      <c r="A14" s="31" t="s">
        <v>576</v>
      </c>
      <c r="B14" s="7">
        <v>159</v>
      </c>
      <c r="C14" s="19">
        <v>158</v>
      </c>
      <c r="D14" s="19">
        <v>158</v>
      </c>
      <c r="E14" s="19">
        <v>158</v>
      </c>
      <c r="F14" s="14">
        <v>159</v>
      </c>
      <c r="G14" s="14">
        <v>157</v>
      </c>
      <c r="H14" s="14">
        <v>158</v>
      </c>
      <c r="I14" s="14">
        <v>154</v>
      </c>
      <c r="J14" s="14">
        <v>155</v>
      </c>
      <c r="K14" s="106">
        <v>156</v>
      </c>
      <c r="L14" s="106">
        <v>155</v>
      </c>
      <c r="M14" s="106">
        <v>152</v>
      </c>
      <c r="N14" s="106">
        <v>152</v>
      </c>
      <c r="O14" s="106">
        <v>152</v>
      </c>
      <c r="P14" s="106">
        <v>153</v>
      </c>
      <c r="Q14" s="106">
        <v>157</v>
      </c>
      <c r="R14" s="106">
        <v>151</v>
      </c>
      <c r="S14" s="106">
        <v>146</v>
      </c>
      <c r="T14" s="7">
        <v>148</v>
      </c>
      <c r="U14" s="106">
        <v>143</v>
      </c>
      <c r="V14" s="7">
        <v>134</v>
      </c>
      <c r="W14" s="106">
        <v>132</v>
      </c>
      <c r="X14" s="106">
        <v>134</v>
      </c>
      <c r="Y14" s="7">
        <v>133</v>
      </c>
      <c r="Z14" s="106">
        <v>144</v>
      </c>
    </row>
    <row r="15" spans="1:26" ht="12.75">
      <c r="A15" s="31" t="s">
        <v>577</v>
      </c>
      <c r="B15" s="7">
        <v>682</v>
      </c>
      <c r="C15" s="126" t="s">
        <v>377</v>
      </c>
      <c r="D15" s="19">
        <v>645</v>
      </c>
      <c r="E15" s="126" t="s">
        <v>377</v>
      </c>
      <c r="F15" s="14">
        <v>637</v>
      </c>
      <c r="G15" s="127" t="s">
        <v>377</v>
      </c>
      <c r="H15" s="14">
        <v>628</v>
      </c>
      <c r="I15" s="127" t="s">
        <v>377</v>
      </c>
      <c r="J15" s="14">
        <v>646</v>
      </c>
      <c r="K15" s="128" t="s">
        <v>377</v>
      </c>
      <c r="L15" s="106">
        <v>680</v>
      </c>
      <c r="M15" s="128" t="s">
        <v>377</v>
      </c>
      <c r="N15" s="106">
        <v>692</v>
      </c>
      <c r="O15" s="128" t="s">
        <v>377</v>
      </c>
      <c r="P15" s="106">
        <v>702</v>
      </c>
      <c r="Q15" s="128" t="s">
        <v>377</v>
      </c>
      <c r="R15" s="106">
        <v>701</v>
      </c>
      <c r="S15" s="128" t="s">
        <v>377</v>
      </c>
      <c r="T15" s="7">
        <v>618</v>
      </c>
      <c r="U15" s="106">
        <v>631</v>
      </c>
      <c r="V15" s="7">
        <v>561</v>
      </c>
      <c r="W15" s="106">
        <v>553</v>
      </c>
      <c r="X15" s="106">
        <v>545</v>
      </c>
      <c r="Y15" s="7">
        <v>522</v>
      </c>
      <c r="Z15" s="106">
        <v>497</v>
      </c>
    </row>
    <row r="16" spans="1:26" ht="27" customHeight="1">
      <c r="A16" s="17" t="s">
        <v>578</v>
      </c>
      <c r="B16" s="7">
        <v>150</v>
      </c>
      <c r="C16" s="19">
        <v>140</v>
      </c>
      <c r="D16" s="19">
        <v>143</v>
      </c>
      <c r="E16" s="19">
        <v>141</v>
      </c>
      <c r="F16" s="129">
        <v>151</v>
      </c>
      <c r="G16" s="14">
        <v>153</v>
      </c>
      <c r="H16" s="14">
        <v>158</v>
      </c>
      <c r="I16" s="14">
        <v>157</v>
      </c>
      <c r="J16" s="14">
        <v>155</v>
      </c>
      <c r="K16" s="106">
        <v>157</v>
      </c>
      <c r="L16" s="106">
        <v>164</v>
      </c>
      <c r="M16" s="106">
        <v>156</v>
      </c>
      <c r="N16" s="14">
        <v>150</v>
      </c>
      <c r="O16" s="106">
        <v>152</v>
      </c>
      <c r="P16" s="106">
        <v>160</v>
      </c>
      <c r="Q16" s="106">
        <v>154</v>
      </c>
      <c r="R16" s="106">
        <v>144</v>
      </c>
      <c r="S16" s="106">
        <v>127</v>
      </c>
      <c r="T16" s="7">
        <v>106</v>
      </c>
      <c r="U16" s="106">
        <v>90</v>
      </c>
      <c r="V16" s="7">
        <v>83</v>
      </c>
      <c r="W16" s="106">
        <v>72</v>
      </c>
      <c r="X16" s="7">
        <v>62</v>
      </c>
      <c r="Y16" s="7">
        <v>57</v>
      </c>
      <c r="Z16" s="106">
        <v>46</v>
      </c>
    </row>
    <row r="17" spans="1:26" ht="27" customHeight="1">
      <c r="A17" s="31" t="s">
        <v>579</v>
      </c>
      <c r="B17" s="7">
        <v>1493</v>
      </c>
      <c r="C17" s="19">
        <v>1492</v>
      </c>
      <c r="D17" s="19">
        <v>1481</v>
      </c>
      <c r="E17" s="19">
        <v>1475</v>
      </c>
      <c r="F17" s="129">
        <v>1473</v>
      </c>
      <c r="G17" s="14">
        <v>1471</v>
      </c>
      <c r="H17" s="14">
        <v>1450</v>
      </c>
      <c r="I17" s="14">
        <v>1439</v>
      </c>
      <c r="J17" s="14">
        <v>1442</v>
      </c>
      <c r="K17" s="129">
        <v>1420</v>
      </c>
      <c r="L17" s="129">
        <v>1421</v>
      </c>
      <c r="M17" s="129">
        <v>1426</v>
      </c>
      <c r="N17" s="106">
        <v>1410</v>
      </c>
      <c r="O17" s="106">
        <v>1393</v>
      </c>
      <c r="P17" s="106">
        <v>1373</v>
      </c>
      <c r="Q17" s="106">
        <v>1342</v>
      </c>
      <c r="R17" s="106">
        <v>1346</v>
      </c>
      <c r="S17" s="106">
        <v>1327</v>
      </c>
      <c r="T17" s="7">
        <v>1272</v>
      </c>
      <c r="U17" s="106">
        <v>1267</v>
      </c>
      <c r="V17" s="7">
        <v>1217</v>
      </c>
      <c r="W17" s="106">
        <v>1196</v>
      </c>
      <c r="X17" s="7">
        <v>1155</v>
      </c>
      <c r="Y17" s="7">
        <v>1151</v>
      </c>
      <c r="Z17" s="106">
        <v>1118</v>
      </c>
    </row>
    <row r="18" spans="1:26" ht="21" customHeight="1">
      <c r="A18" s="429" t="s">
        <v>2426</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row>
    <row r="19" spans="1:25" ht="23.25" customHeight="1">
      <c r="A19" s="69" t="s">
        <v>2429</v>
      </c>
      <c r="U19" s="48"/>
      <c r="V19" s="7"/>
      <c r="Y19" s="48"/>
    </row>
    <row r="20" spans="1:26" ht="12.75" customHeight="1">
      <c r="A20" s="17" t="s">
        <v>580</v>
      </c>
      <c r="B20" s="7">
        <v>69947</v>
      </c>
      <c r="C20" s="19">
        <v>70499</v>
      </c>
      <c r="D20" s="19">
        <v>70355</v>
      </c>
      <c r="E20" s="19">
        <v>70464</v>
      </c>
      <c r="F20" s="19">
        <v>70782</v>
      </c>
      <c r="G20" s="19">
        <v>70572</v>
      </c>
      <c r="H20" s="19">
        <v>70166</v>
      </c>
      <c r="I20" s="19">
        <v>69613</v>
      </c>
      <c r="J20" s="19">
        <v>69292</v>
      </c>
      <c r="K20" s="19">
        <v>68804</v>
      </c>
      <c r="L20" s="19">
        <v>68594</v>
      </c>
      <c r="M20" s="19">
        <v>67431</v>
      </c>
      <c r="N20" s="19">
        <v>66207</v>
      </c>
      <c r="O20" s="19">
        <v>64908</v>
      </c>
      <c r="P20" s="19">
        <v>63174</v>
      </c>
      <c r="Q20" s="19">
        <v>61028</v>
      </c>
      <c r="R20" s="19">
        <v>57992</v>
      </c>
      <c r="S20" s="19">
        <v>55792</v>
      </c>
      <c r="T20" s="7">
        <v>53102</v>
      </c>
      <c r="U20" s="106">
        <v>50793</v>
      </c>
      <c r="V20" s="7">
        <v>48342</v>
      </c>
      <c r="W20" s="106">
        <v>46881</v>
      </c>
      <c r="X20" s="7">
        <v>45419</v>
      </c>
      <c r="Y20" s="7">
        <v>44846</v>
      </c>
      <c r="Z20" s="106">
        <v>43374</v>
      </c>
    </row>
    <row r="21" spans="1:26" ht="38.25">
      <c r="A21" s="17" t="s">
        <v>581</v>
      </c>
      <c r="B21" s="10">
        <v>67891</v>
      </c>
      <c r="C21" s="19">
        <v>68270</v>
      </c>
      <c r="D21" s="19">
        <v>68110</v>
      </c>
      <c r="E21" s="19">
        <v>68187</v>
      </c>
      <c r="F21" s="19">
        <v>68445</v>
      </c>
      <c r="G21" s="19">
        <v>68259</v>
      </c>
      <c r="H21" s="19">
        <v>67862</v>
      </c>
      <c r="I21" s="19">
        <v>67321</v>
      </c>
      <c r="J21" s="19">
        <v>66943</v>
      </c>
      <c r="K21" s="19">
        <v>66428</v>
      </c>
      <c r="L21" s="19">
        <v>66171</v>
      </c>
      <c r="M21" s="19">
        <v>64979</v>
      </c>
      <c r="N21" s="19">
        <v>63759</v>
      </c>
      <c r="O21" s="19">
        <v>62474</v>
      </c>
      <c r="P21" s="19">
        <v>60771</v>
      </c>
      <c r="Q21" s="19">
        <v>58669</v>
      </c>
      <c r="R21" s="19">
        <v>55710</v>
      </c>
      <c r="S21" s="19">
        <v>53568</v>
      </c>
      <c r="T21" s="7">
        <v>50977</v>
      </c>
      <c r="U21" s="106">
        <v>48804</v>
      </c>
      <c r="V21" s="7">
        <v>46459</v>
      </c>
      <c r="W21" s="106">
        <v>45031</v>
      </c>
      <c r="X21" s="106">
        <v>43716</v>
      </c>
      <c r="Y21" s="7">
        <v>43228</v>
      </c>
      <c r="Z21" s="106">
        <v>41906</v>
      </c>
    </row>
    <row r="22" spans="1:26" ht="12.75">
      <c r="A22" s="17" t="s">
        <v>582</v>
      </c>
      <c r="B22" s="10"/>
      <c r="C22" s="19">
        <v>286</v>
      </c>
      <c r="D22" s="19">
        <v>368</v>
      </c>
      <c r="E22" s="19">
        <v>447</v>
      </c>
      <c r="F22" s="19">
        <v>525</v>
      </c>
      <c r="G22" s="19">
        <v>540</v>
      </c>
      <c r="H22" s="19">
        <v>570</v>
      </c>
      <c r="I22" s="19">
        <v>568</v>
      </c>
      <c r="J22" s="19">
        <v>607</v>
      </c>
      <c r="K22" s="19">
        <v>635</v>
      </c>
      <c r="L22" s="19">
        <v>662</v>
      </c>
      <c r="M22" s="19">
        <v>683</v>
      </c>
      <c r="N22" s="19">
        <v>707</v>
      </c>
      <c r="O22" s="19">
        <v>708</v>
      </c>
      <c r="P22" s="19">
        <v>726</v>
      </c>
      <c r="Q22" s="19">
        <v>719</v>
      </c>
      <c r="R22" s="19">
        <v>697</v>
      </c>
      <c r="S22" s="19">
        <v>691</v>
      </c>
      <c r="T22" s="7">
        <v>680</v>
      </c>
      <c r="U22" s="106">
        <v>665</v>
      </c>
      <c r="V22" s="7">
        <v>687</v>
      </c>
      <c r="W22" s="7">
        <v>715</v>
      </c>
      <c r="X22" s="7">
        <v>720</v>
      </c>
      <c r="Y22" s="7">
        <v>751</v>
      </c>
      <c r="Z22" s="7">
        <v>781</v>
      </c>
    </row>
    <row r="23" spans="1:26" ht="27.75" customHeight="1">
      <c r="A23" s="17" t="s">
        <v>583</v>
      </c>
      <c r="B23" s="10">
        <v>2056</v>
      </c>
      <c r="C23" s="19">
        <v>1943</v>
      </c>
      <c r="D23" s="19">
        <v>1877</v>
      </c>
      <c r="E23" s="19">
        <v>1830</v>
      </c>
      <c r="F23" s="19">
        <v>1812</v>
      </c>
      <c r="G23" s="19">
        <v>1773</v>
      </c>
      <c r="H23" s="19">
        <v>1734</v>
      </c>
      <c r="I23" s="19">
        <v>1724</v>
      </c>
      <c r="J23" s="19">
        <v>1742</v>
      </c>
      <c r="K23" s="19">
        <v>1741</v>
      </c>
      <c r="L23" s="19">
        <v>1761</v>
      </c>
      <c r="M23" s="19">
        <v>1769</v>
      </c>
      <c r="N23" s="19">
        <v>1741</v>
      </c>
      <c r="O23" s="19">
        <v>1726</v>
      </c>
      <c r="P23" s="19">
        <v>1677</v>
      </c>
      <c r="Q23" s="19">
        <v>1640</v>
      </c>
      <c r="R23" s="19">
        <v>1585</v>
      </c>
      <c r="S23" s="19">
        <v>1533</v>
      </c>
      <c r="T23" s="7">
        <v>1445</v>
      </c>
      <c r="U23" s="106">
        <v>1324</v>
      </c>
      <c r="V23" s="7">
        <v>1196</v>
      </c>
      <c r="W23" s="7">
        <v>1135</v>
      </c>
      <c r="X23" s="7">
        <v>983</v>
      </c>
      <c r="Y23" s="7">
        <v>867</v>
      </c>
      <c r="Z23" s="7">
        <v>687</v>
      </c>
    </row>
    <row r="24" spans="1:26" ht="25.5">
      <c r="A24" s="17" t="s">
        <v>584</v>
      </c>
      <c r="B24" s="10">
        <v>20936.3</v>
      </c>
      <c r="C24" s="22">
        <v>21010.5</v>
      </c>
      <c r="D24" s="22">
        <v>21081.2</v>
      </c>
      <c r="E24" s="22">
        <v>21612</v>
      </c>
      <c r="F24" s="22">
        <v>22039</v>
      </c>
      <c r="G24" s="22">
        <v>22202.9</v>
      </c>
      <c r="H24" s="22">
        <v>22212.4</v>
      </c>
      <c r="I24" s="19">
        <v>21970.3</v>
      </c>
      <c r="J24" s="22">
        <v>21369</v>
      </c>
      <c r="K24" s="22">
        <v>20553.2</v>
      </c>
      <c r="L24" s="22">
        <v>19909</v>
      </c>
      <c r="M24" s="22">
        <v>18918.4</v>
      </c>
      <c r="N24" s="19">
        <v>17797.5</v>
      </c>
      <c r="O24" s="19">
        <v>16630.7</v>
      </c>
      <c r="P24" s="19">
        <v>15631.1</v>
      </c>
      <c r="Q24" s="19">
        <v>14787.8</v>
      </c>
      <c r="R24" s="19">
        <v>14174.5</v>
      </c>
      <c r="S24" s="19">
        <v>13825.1</v>
      </c>
      <c r="T24" s="7">
        <v>13690.1</v>
      </c>
      <c r="U24" s="106">
        <v>13642.4</v>
      </c>
      <c r="V24" s="7">
        <v>13737.8</v>
      </c>
      <c r="W24" s="7">
        <v>13804.5</v>
      </c>
      <c r="X24" s="7">
        <v>13877.4</v>
      </c>
      <c r="Y24" s="7">
        <v>14398.7</v>
      </c>
      <c r="Z24" s="7">
        <v>14770.2</v>
      </c>
    </row>
    <row r="25" spans="1:26" ht="51">
      <c r="A25" s="17" t="s">
        <v>585</v>
      </c>
      <c r="B25" s="10">
        <v>20427</v>
      </c>
      <c r="C25" s="19">
        <v>20503</v>
      </c>
      <c r="D25" s="19">
        <v>20564</v>
      </c>
      <c r="E25" s="19">
        <v>21104</v>
      </c>
      <c r="F25" s="19">
        <v>21521</v>
      </c>
      <c r="G25" s="19">
        <v>21682</v>
      </c>
      <c r="H25" s="19">
        <v>21683</v>
      </c>
      <c r="I25" s="19">
        <v>21429</v>
      </c>
      <c r="J25" s="19">
        <v>20826</v>
      </c>
      <c r="K25" s="19">
        <v>20013</v>
      </c>
      <c r="L25" s="19">
        <v>19363</v>
      </c>
      <c r="M25" s="19">
        <v>18372</v>
      </c>
      <c r="N25" s="19">
        <v>17254</v>
      </c>
      <c r="O25" s="19">
        <v>16098</v>
      </c>
      <c r="P25" s="29">
        <v>15113</v>
      </c>
      <c r="Q25" s="29">
        <v>14291</v>
      </c>
      <c r="R25" s="29">
        <v>13695</v>
      </c>
      <c r="S25" s="29">
        <v>13363</v>
      </c>
      <c r="T25" s="74">
        <v>13258</v>
      </c>
      <c r="U25" s="106">
        <v>13244</v>
      </c>
      <c r="V25" s="7">
        <v>13362</v>
      </c>
      <c r="W25" s="7">
        <v>13445</v>
      </c>
      <c r="X25" s="7">
        <v>13548</v>
      </c>
      <c r="Y25" s="7">
        <v>14092</v>
      </c>
      <c r="Z25" s="7">
        <v>14492</v>
      </c>
    </row>
    <row r="26" spans="1:26" ht="25.5">
      <c r="A26" s="17" t="s">
        <v>586</v>
      </c>
      <c r="B26" s="10"/>
      <c r="C26" s="19">
        <v>20.6</v>
      </c>
      <c r="D26" s="22">
        <v>32.6</v>
      </c>
      <c r="E26" s="22">
        <v>39.5</v>
      </c>
      <c r="F26" s="22">
        <v>45.8</v>
      </c>
      <c r="G26" s="22">
        <v>46.9</v>
      </c>
      <c r="H26" s="22">
        <v>50.5</v>
      </c>
      <c r="I26" s="22">
        <v>50.2</v>
      </c>
      <c r="J26" s="22">
        <v>53.4</v>
      </c>
      <c r="K26" s="22">
        <v>60.6</v>
      </c>
      <c r="L26" s="22">
        <v>65.9</v>
      </c>
      <c r="M26" s="22">
        <v>68</v>
      </c>
      <c r="N26" s="22">
        <v>68.7</v>
      </c>
      <c r="O26" s="22">
        <v>70.2</v>
      </c>
      <c r="P26" s="22">
        <v>72.3</v>
      </c>
      <c r="Q26" s="22">
        <v>71.3</v>
      </c>
      <c r="R26" s="22">
        <v>71.3</v>
      </c>
      <c r="S26" s="22">
        <v>73.2</v>
      </c>
      <c r="T26" s="7">
        <v>71.2</v>
      </c>
      <c r="U26" s="106">
        <v>73.5</v>
      </c>
      <c r="V26" s="7">
        <v>83.5</v>
      </c>
      <c r="W26" s="7">
        <v>91.9</v>
      </c>
      <c r="X26" s="7">
        <v>94.9</v>
      </c>
      <c r="Y26" s="7">
        <v>99.9</v>
      </c>
      <c r="Z26" s="7">
        <v>104.5</v>
      </c>
    </row>
    <row r="27" spans="1:26" ht="38.25">
      <c r="A27" s="17" t="s">
        <v>587</v>
      </c>
      <c r="B27" s="10">
        <v>509</v>
      </c>
      <c r="C27" s="19">
        <v>486.9</v>
      </c>
      <c r="D27" s="22">
        <v>484.6</v>
      </c>
      <c r="E27" s="22">
        <v>468.5</v>
      </c>
      <c r="F27" s="22">
        <v>472.2</v>
      </c>
      <c r="G27" s="22">
        <v>474</v>
      </c>
      <c r="H27" s="22">
        <v>478.9</v>
      </c>
      <c r="I27" s="22">
        <v>491.1</v>
      </c>
      <c r="J27" s="22">
        <v>489.6</v>
      </c>
      <c r="K27" s="22">
        <v>479.6</v>
      </c>
      <c r="L27" s="22">
        <v>480.1</v>
      </c>
      <c r="M27" s="22">
        <v>478.4</v>
      </c>
      <c r="N27" s="22">
        <v>474.8</v>
      </c>
      <c r="O27" s="22">
        <v>462.5</v>
      </c>
      <c r="P27" s="22">
        <v>445.8</v>
      </c>
      <c r="Q27" s="22">
        <v>425.5</v>
      </c>
      <c r="R27" s="22">
        <v>408.2</v>
      </c>
      <c r="S27" s="22">
        <v>388.9</v>
      </c>
      <c r="T27" s="7">
        <v>360.5</v>
      </c>
      <c r="U27" s="106">
        <v>324.7</v>
      </c>
      <c r="V27" s="18">
        <v>292</v>
      </c>
      <c r="W27" s="7">
        <v>267.2</v>
      </c>
      <c r="X27" s="7">
        <v>234.3</v>
      </c>
      <c r="Y27" s="7">
        <v>207.1</v>
      </c>
      <c r="Z27" s="18">
        <v>174</v>
      </c>
    </row>
    <row r="28" spans="1:26" ht="28.5">
      <c r="A28" s="17" t="s">
        <v>588</v>
      </c>
      <c r="B28" s="10">
        <v>1556.2</v>
      </c>
      <c r="C28" s="22">
        <v>1615.1</v>
      </c>
      <c r="D28" s="22">
        <v>1683.15</v>
      </c>
      <c r="E28" s="22">
        <v>1726.2630000000001</v>
      </c>
      <c r="F28" s="22">
        <v>1750.071</v>
      </c>
      <c r="G28" s="22">
        <v>1811.505</v>
      </c>
      <c r="H28" s="22">
        <v>1814.145</v>
      </c>
      <c r="I28" s="22">
        <v>1811.445</v>
      </c>
      <c r="J28" s="22">
        <v>1803.388</v>
      </c>
      <c r="K28" s="22">
        <v>1769.031</v>
      </c>
      <c r="L28" s="22">
        <v>1737.856</v>
      </c>
      <c r="M28" s="22">
        <v>1720.896</v>
      </c>
      <c r="N28" s="22">
        <v>1686.114</v>
      </c>
      <c r="O28" s="22">
        <v>1635.488</v>
      </c>
      <c r="P28" s="22">
        <v>1596.6</v>
      </c>
      <c r="Q28" s="22">
        <v>1537.8</v>
      </c>
      <c r="R28" s="22">
        <v>1487.2</v>
      </c>
      <c r="S28" s="22">
        <v>1427.9</v>
      </c>
      <c r="T28" s="7">
        <v>1115.1</v>
      </c>
      <c r="U28" s="130">
        <v>1079</v>
      </c>
      <c r="V28" s="7">
        <v>1060.4</v>
      </c>
      <c r="W28" s="7">
        <v>1054.8</v>
      </c>
      <c r="X28" s="7">
        <v>1056.2</v>
      </c>
      <c r="Y28" s="7">
        <v>1076.2</v>
      </c>
      <c r="Z28" s="7">
        <v>1077.2</v>
      </c>
    </row>
    <row r="29" spans="1:26" ht="54" customHeight="1">
      <c r="A29" s="17" t="s">
        <v>1345</v>
      </c>
      <c r="B29" s="10">
        <v>1497</v>
      </c>
      <c r="C29" s="19">
        <v>1561</v>
      </c>
      <c r="D29" s="19">
        <v>1624</v>
      </c>
      <c r="E29" s="19">
        <v>1666</v>
      </c>
      <c r="F29" s="19">
        <v>1687</v>
      </c>
      <c r="G29" s="19">
        <v>1746</v>
      </c>
      <c r="H29" s="19">
        <v>1748</v>
      </c>
      <c r="I29" s="19">
        <v>1744</v>
      </c>
      <c r="J29" s="19">
        <v>1733</v>
      </c>
      <c r="K29" s="19">
        <v>1696</v>
      </c>
      <c r="L29" s="19">
        <v>1662</v>
      </c>
      <c r="M29" s="19">
        <v>1641</v>
      </c>
      <c r="N29" s="19">
        <v>1605</v>
      </c>
      <c r="O29" s="19">
        <v>1555</v>
      </c>
      <c r="P29" s="29">
        <v>1517</v>
      </c>
      <c r="Q29" s="29">
        <v>1461</v>
      </c>
      <c r="R29" s="29">
        <v>1412</v>
      </c>
      <c r="S29" s="29">
        <v>1356</v>
      </c>
      <c r="T29" s="7">
        <v>1086</v>
      </c>
      <c r="U29" s="106">
        <v>1053</v>
      </c>
      <c r="V29" s="7">
        <v>1035</v>
      </c>
      <c r="W29" s="7">
        <v>1029</v>
      </c>
      <c r="X29" s="7">
        <v>1032</v>
      </c>
      <c r="Y29" s="7">
        <v>1052</v>
      </c>
      <c r="Z29" s="7">
        <v>1055</v>
      </c>
    </row>
    <row r="30" spans="1:26" ht="28.5">
      <c r="A30" s="17" t="s">
        <v>2430</v>
      </c>
      <c r="B30" s="10"/>
      <c r="C30" s="19">
        <v>4.1</v>
      </c>
      <c r="D30" s="22">
        <v>9.15</v>
      </c>
      <c r="E30" s="22">
        <v>11.563</v>
      </c>
      <c r="F30" s="22">
        <v>13.771</v>
      </c>
      <c r="G30" s="22">
        <v>14.605</v>
      </c>
      <c r="H30" s="22">
        <v>15.645</v>
      </c>
      <c r="I30" s="22">
        <v>16.045</v>
      </c>
      <c r="J30" s="22">
        <v>16.888</v>
      </c>
      <c r="K30" s="22">
        <v>18.231</v>
      </c>
      <c r="L30" s="22">
        <v>19.156</v>
      </c>
      <c r="M30" s="22">
        <v>20.096</v>
      </c>
      <c r="N30" s="22">
        <v>20.614</v>
      </c>
      <c r="O30" s="22">
        <v>21.088</v>
      </c>
      <c r="P30" s="22">
        <v>21.363</v>
      </c>
      <c r="Q30" s="22">
        <v>21.149</v>
      </c>
      <c r="R30" s="22">
        <v>20.676</v>
      </c>
      <c r="S30" s="22">
        <v>20.523</v>
      </c>
      <c r="T30" s="18">
        <v>12</v>
      </c>
      <c r="U30" s="106">
        <v>11.9</v>
      </c>
      <c r="V30" s="7">
        <v>13.7</v>
      </c>
      <c r="W30" s="7">
        <v>14.1</v>
      </c>
      <c r="X30" s="7">
        <v>14.5</v>
      </c>
      <c r="Y30" s="7">
        <v>15.2</v>
      </c>
      <c r="Z30" s="7">
        <v>15.5</v>
      </c>
    </row>
    <row r="31" spans="1:26" ht="43.5" customHeight="1">
      <c r="A31" s="17" t="s">
        <v>589</v>
      </c>
      <c r="B31" s="10">
        <v>58.9</v>
      </c>
      <c r="C31" s="22">
        <v>50</v>
      </c>
      <c r="D31" s="22">
        <v>50</v>
      </c>
      <c r="E31" s="22">
        <v>48.7</v>
      </c>
      <c r="F31" s="22">
        <v>49.3</v>
      </c>
      <c r="G31" s="22">
        <v>50.9</v>
      </c>
      <c r="H31" s="22">
        <v>50.5</v>
      </c>
      <c r="I31" s="22">
        <v>51.4</v>
      </c>
      <c r="J31" s="22">
        <v>53.5</v>
      </c>
      <c r="K31" s="22">
        <v>54.8</v>
      </c>
      <c r="L31" s="22">
        <v>56.7</v>
      </c>
      <c r="M31" s="22">
        <v>59.8</v>
      </c>
      <c r="N31" s="22">
        <v>60.5</v>
      </c>
      <c r="O31" s="22">
        <v>59.4</v>
      </c>
      <c r="P31" s="22">
        <v>58.2</v>
      </c>
      <c r="Q31" s="22">
        <v>55.7</v>
      </c>
      <c r="R31" s="22">
        <v>54.5</v>
      </c>
      <c r="S31" s="22">
        <v>51.4</v>
      </c>
      <c r="T31" s="7">
        <v>16.6</v>
      </c>
      <c r="U31" s="106">
        <v>14.2</v>
      </c>
      <c r="V31" s="7">
        <v>12.1</v>
      </c>
      <c r="W31" s="7">
        <v>11.3</v>
      </c>
      <c r="X31" s="18">
        <v>10</v>
      </c>
      <c r="Y31" s="7">
        <v>8.7</v>
      </c>
      <c r="Z31" s="7">
        <v>7.2</v>
      </c>
    </row>
    <row r="32" spans="1:26" ht="40.5" customHeight="1">
      <c r="A32" s="99" t="s">
        <v>590</v>
      </c>
      <c r="B32" s="19">
        <v>1861</v>
      </c>
      <c r="C32" s="100">
        <v>1866</v>
      </c>
      <c r="D32" s="100">
        <v>1875</v>
      </c>
      <c r="E32" s="100">
        <v>1879</v>
      </c>
      <c r="F32" s="100">
        <v>1906</v>
      </c>
      <c r="G32" s="100">
        <v>1920</v>
      </c>
      <c r="H32" s="100">
        <v>1936</v>
      </c>
      <c r="I32" s="100">
        <v>1961</v>
      </c>
      <c r="J32" s="100">
        <v>1985</v>
      </c>
      <c r="K32" s="100">
        <v>2001</v>
      </c>
      <c r="L32" s="100">
        <v>2011</v>
      </c>
      <c r="M32" s="100">
        <v>2037</v>
      </c>
      <c r="N32" s="100">
        <v>2032</v>
      </c>
      <c r="O32" s="100">
        <v>2035</v>
      </c>
      <c r="P32" s="100">
        <v>2015</v>
      </c>
      <c r="Q32" s="100">
        <v>1983</v>
      </c>
      <c r="R32" s="100">
        <v>1960</v>
      </c>
      <c r="S32" s="100">
        <v>1943</v>
      </c>
      <c r="T32" s="100">
        <v>2042</v>
      </c>
      <c r="U32" s="106">
        <v>2035</v>
      </c>
      <c r="V32" s="7">
        <v>1999</v>
      </c>
      <c r="W32" s="7">
        <v>1959</v>
      </c>
      <c r="X32" s="7">
        <v>1909</v>
      </c>
      <c r="Y32" s="7">
        <v>1900</v>
      </c>
      <c r="Z32" s="7">
        <v>1806</v>
      </c>
    </row>
    <row r="33" spans="1:26" ht="53.25" customHeight="1">
      <c r="A33" s="17" t="s">
        <v>591</v>
      </c>
      <c r="B33" s="19">
        <v>376</v>
      </c>
      <c r="C33" s="19">
        <v>400</v>
      </c>
      <c r="D33" s="19">
        <v>403</v>
      </c>
      <c r="E33" s="19">
        <v>426</v>
      </c>
      <c r="F33" s="19">
        <v>446</v>
      </c>
      <c r="G33" s="19">
        <v>473</v>
      </c>
      <c r="H33" s="19">
        <v>487</v>
      </c>
      <c r="I33" s="19">
        <v>499</v>
      </c>
      <c r="J33" s="19">
        <v>505</v>
      </c>
      <c r="K33" s="19">
        <v>514</v>
      </c>
      <c r="L33" s="19">
        <v>504</v>
      </c>
      <c r="M33" s="19">
        <v>486</v>
      </c>
      <c r="N33" s="19">
        <v>467</v>
      </c>
      <c r="O33" s="19">
        <v>450</v>
      </c>
      <c r="P33" s="19">
        <v>430</v>
      </c>
      <c r="Q33" s="19">
        <v>407</v>
      </c>
      <c r="R33" s="19">
        <v>382</v>
      </c>
      <c r="S33" s="100">
        <v>364</v>
      </c>
      <c r="T33" s="11">
        <v>361</v>
      </c>
      <c r="U33" s="106">
        <v>348</v>
      </c>
      <c r="V33" s="7">
        <v>341</v>
      </c>
      <c r="W33" s="7">
        <v>341</v>
      </c>
      <c r="X33" s="7">
        <v>340</v>
      </c>
      <c r="Y33" s="7">
        <v>343</v>
      </c>
      <c r="Z33" s="7">
        <v>346</v>
      </c>
    </row>
    <row r="34" spans="1:26" ht="27.75" customHeight="1">
      <c r="A34" s="17" t="s">
        <v>592</v>
      </c>
      <c r="B34" s="10">
        <v>1081</v>
      </c>
      <c r="C34" s="19">
        <v>1050</v>
      </c>
      <c r="D34" s="19">
        <v>986</v>
      </c>
      <c r="E34" s="19">
        <v>995</v>
      </c>
      <c r="F34" s="19">
        <v>1045</v>
      </c>
      <c r="G34" s="19">
        <v>1105</v>
      </c>
      <c r="H34" s="19">
        <v>1159</v>
      </c>
      <c r="I34" s="19">
        <v>1254</v>
      </c>
      <c r="J34" s="19">
        <v>1346</v>
      </c>
      <c r="K34" s="19">
        <v>1458</v>
      </c>
      <c r="L34" s="19">
        <v>1473</v>
      </c>
      <c r="M34" s="19">
        <v>1477</v>
      </c>
      <c r="N34" s="19">
        <v>1519</v>
      </c>
      <c r="O34" s="19">
        <v>1546</v>
      </c>
      <c r="P34" s="19">
        <v>1466</v>
      </c>
      <c r="Q34" s="19">
        <v>1365</v>
      </c>
      <c r="R34" s="19">
        <v>1246</v>
      </c>
      <c r="S34" s="19">
        <v>1088</v>
      </c>
      <c r="T34" s="7">
        <v>887</v>
      </c>
      <c r="U34" s="106">
        <v>783</v>
      </c>
      <c r="V34" s="7">
        <v>703</v>
      </c>
      <c r="W34" s="7">
        <v>765</v>
      </c>
      <c r="X34" s="7">
        <v>735</v>
      </c>
      <c r="Y34" s="7">
        <v>701</v>
      </c>
      <c r="Z34" s="7">
        <v>648</v>
      </c>
    </row>
    <row r="35" spans="1:26" ht="76.5">
      <c r="A35" s="17" t="s">
        <v>593</v>
      </c>
      <c r="B35" s="10">
        <v>959</v>
      </c>
      <c r="C35" s="19">
        <v>941</v>
      </c>
      <c r="D35" s="19">
        <v>889</v>
      </c>
      <c r="E35" s="19">
        <v>892</v>
      </c>
      <c r="F35" s="19">
        <v>932</v>
      </c>
      <c r="G35" s="19">
        <v>987</v>
      </c>
      <c r="H35" s="19">
        <v>1037</v>
      </c>
      <c r="I35" s="19">
        <v>1122</v>
      </c>
      <c r="J35" s="19">
        <v>1207</v>
      </c>
      <c r="K35" s="19">
        <v>1317</v>
      </c>
      <c r="L35" s="19">
        <v>1326</v>
      </c>
      <c r="M35" s="19">
        <v>1333</v>
      </c>
      <c r="N35" s="19">
        <v>1371</v>
      </c>
      <c r="O35" s="19">
        <v>1394</v>
      </c>
      <c r="P35" s="19">
        <v>1312</v>
      </c>
      <c r="Q35" s="19">
        <v>1214</v>
      </c>
      <c r="R35" s="19">
        <v>1105</v>
      </c>
      <c r="S35" s="19">
        <v>959</v>
      </c>
      <c r="T35" s="19">
        <v>810</v>
      </c>
      <c r="U35" s="106">
        <v>720</v>
      </c>
      <c r="V35" s="7">
        <v>640</v>
      </c>
      <c r="W35" s="7">
        <v>709</v>
      </c>
      <c r="X35" s="7">
        <v>684</v>
      </c>
      <c r="Y35" s="7">
        <v>653</v>
      </c>
      <c r="Z35" s="7">
        <v>608</v>
      </c>
    </row>
    <row r="36" spans="1:26" ht="51">
      <c r="A36" s="17" t="s">
        <v>594</v>
      </c>
      <c r="B36" s="19"/>
      <c r="D36" s="19">
        <v>1</v>
      </c>
      <c r="E36" s="19">
        <v>1</v>
      </c>
      <c r="F36" s="19">
        <v>2</v>
      </c>
      <c r="G36" s="19">
        <v>2</v>
      </c>
      <c r="H36" s="19">
        <v>3</v>
      </c>
      <c r="I36" s="19">
        <v>3</v>
      </c>
      <c r="J36" s="19">
        <v>4</v>
      </c>
      <c r="K36" s="19">
        <v>5</v>
      </c>
      <c r="L36" s="19">
        <v>6</v>
      </c>
      <c r="M36" s="19">
        <v>6</v>
      </c>
      <c r="N36" s="19">
        <v>7</v>
      </c>
      <c r="O36" s="19">
        <v>7</v>
      </c>
      <c r="P36" s="19">
        <v>8</v>
      </c>
      <c r="Q36" s="19">
        <v>7</v>
      </c>
      <c r="R36" s="19">
        <v>6</v>
      </c>
      <c r="S36" s="19">
        <v>6</v>
      </c>
      <c r="T36" s="19">
        <v>5</v>
      </c>
      <c r="U36" s="106">
        <v>4</v>
      </c>
      <c r="V36" s="7">
        <v>5</v>
      </c>
      <c r="W36" s="7">
        <v>6</v>
      </c>
      <c r="X36" s="7">
        <v>6</v>
      </c>
      <c r="Y36" s="7">
        <v>6</v>
      </c>
      <c r="Z36" s="7">
        <v>6</v>
      </c>
    </row>
    <row r="37" spans="1:26" ht="57" customHeight="1">
      <c r="A37" s="17" t="s">
        <v>595</v>
      </c>
      <c r="B37" s="10">
        <v>122</v>
      </c>
      <c r="C37" s="19">
        <v>109</v>
      </c>
      <c r="D37" s="19">
        <v>96</v>
      </c>
      <c r="E37" s="19">
        <v>102</v>
      </c>
      <c r="F37" s="19">
        <v>111</v>
      </c>
      <c r="G37" s="19">
        <v>116</v>
      </c>
      <c r="H37" s="19">
        <v>119</v>
      </c>
      <c r="I37" s="19">
        <v>129</v>
      </c>
      <c r="J37" s="19">
        <v>135</v>
      </c>
      <c r="K37" s="19">
        <v>136</v>
      </c>
      <c r="L37" s="19">
        <v>141</v>
      </c>
      <c r="M37" s="19">
        <v>138</v>
      </c>
      <c r="N37" s="19">
        <v>141</v>
      </c>
      <c r="O37" s="19">
        <v>145</v>
      </c>
      <c r="P37" s="19">
        <v>146</v>
      </c>
      <c r="Q37" s="19">
        <v>144</v>
      </c>
      <c r="R37" s="19">
        <v>135</v>
      </c>
      <c r="S37" s="19">
        <v>123</v>
      </c>
      <c r="T37" s="19">
        <v>71</v>
      </c>
      <c r="U37" s="106">
        <v>59</v>
      </c>
      <c r="V37" s="7">
        <v>58</v>
      </c>
      <c r="W37" s="7">
        <v>50</v>
      </c>
      <c r="X37" s="7">
        <v>45</v>
      </c>
      <c r="Y37" s="7">
        <v>42</v>
      </c>
      <c r="Z37" s="7">
        <v>34</v>
      </c>
    </row>
    <row r="38" spans="1:26" ht="22.5" customHeight="1">
      <c r="A38" s="429" t="s">
        <v>596</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row>
    <row r="39" spans="1:26" ht="17.25" customHeight="1">
      <c r="A39" s="423" t="s">
        <v>597</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row>
    <row r="40" spans="1:22" ht="44.25" customHeight="1">
      <c r="A40" s="91" t="s">
        <v>2427</v>
      </c>
      <c r="V40" s="48"/>
    </row>
    <row r="41" spans="1:26" ht="39" customHeight="1">
      <c r="A41" s="31" t="s">
        <v>598</v>
      </c>
      <c r="B41" s="19">
        <v>4321</v>
      </c>
      <c r="C41" s="19">
        <v>4269</v>
      </c>
      <c r="D41" s="19">
        <v>4273</v>
      </c>
      <c r="E41" s="19">
        <v>4203</v>
      </c>
      <c r="F41" s="19">
        <v>4166</v>
      </c>
      <c r="G41" s="19">
        <v>4114</v>
      </c>
      <c r="H41" s="19">
        <v>4050</v>
      </c>
      <c r="I41" s="19">
        <v>3954</v>
      </c>
      <c r="J41" s="19">
        <v>3911</v>
      </c>
      <c r="K41" s="19">
        <v>3893</v>
      </c>
      <c r="L41" s="19">
        <v>3872</v>
      </c>
      <c r="M41" s="19">
        <v>3843</v>
      </c>
      <c r="N41" s="19">
        <v>3798</v>
      </c>
      <c r="O41" s="19">
        <v>3686</v>
      </c>
      <c r="P41" s="19">
        <v>3392</v>
      </c>
      <c r="Q41" s="19">
        <v>3209</v>
      </c>
      <c r="R41" s="19">
        <v>3180</v>
      </c>
      <c r="S41" s="19">
        <v>2855</v>
      </c>
      <c r="T41" s="19">
        <v>2658</v>
      </c>
      <c r="U41" s="106">
        <v>2356</v>
      </c>
      <c r="V41" s="7">
        <v>2040</v>
      </c>
      <c r="W41" s="7">
        <v>1719</v>
      </c>
      <c r="X41" s="7">
        <v>1271</v>
      </c>
      <c r="Y41" s="7">
        <v>1201</v>
      </c>
      <c r="Z41" s="7">
        <v>747</v>
      </c>
    </row>
    <row r="42" spans="1:26" ht="37.5" customHeight="1">
      <c r="A42" s="31" t="s">
        <v>599</v>
      </c>
      <c r="B42" s="80" t="s">
        <v>600</v>
      </c>
      <c r="C42" s="29">
        <v>1773.2</v>
      </c>
      <c r="D42" s="29">
        <v>1741.6</v>
      </c>
      <c r="E42" s="29">
        <v>1699.1</v>
      </c>
      <c r="F42" s="19">
        <v>1689.5</v>
      </c>
      <c r="G42" s="19">
        <v>1670.4</v>
      </c>
      <c r="H42" s="19">
        <v>1667.4</v>
      </c>
      <c r="I42" s="19">
        <v>1675.8</v>
      </c>
      <c r="J42" s="19">
        <v>1694.1</v>
      </c>
      <c r="K42" s="19">
        <v>1679.3</v>
      </c>
      <c r="L42" s="19">
        <v>1648.7</v>
      </c>
      <c r="M42" s="19">
        <v>1651.1</v>
      </c>
      <c r="N42" s="19">
        <v>1649.4</v>
      </c>
      <c r="O42" s="19">
        <v>1603.8</v>
      </c>
      <c r="P42" s="19">
        <v>1509.4</v>
      </c>
      <c r="Q42" s="22">
        <v>1412.689</v>
      </c>
      <c r="R42" s="22">
        <v>1256.138</v>
      </c>
      <c r="S42" s="22">
        <v>1115.17</v>
      </c>
      <c r="T42" s="22">
        <v>1035.2</v>
      </c>
      <c r="U42" s="106">
        <v>1006.6</v>
      </c>
      <c r="V42" s="18">
        <v>921</v>
      </c>
      <c r="W42" s="18">
        <v>838.014</v>
      </c>
      <c r="X42" s="7">
        <v>774.2</v>
      </c>
      <c r="Y42" s="7">
        <v>727.3</v>
      </c>
      <c r="Z42" s="7">
        <v>686.1</v>
      </c>
    </row>
    <row r="43" spans="1:26" ht="38.25" customHeight="1">
      <c r="A43" s="31" t="s">
        <v>601</v>
      </c>
      <c r="B43" s="80">
        <v>1234.5</v>
      </c>
      <c r="C43" s="19">
        <v>1095.5</v>
      </c>
      <c r="D43" s="19">
        <v>1007.1</v>
      </c>
      <c r="E43" s="19">
        <v>949</v>
      </c>
      <c r="F43" s="19">
        <v>928.1</v>
      </c>
      <c r="G43" s="19">
        <v>898.6</v>
      </c>
      <c r="H43" s="19">
        <v>884.5</v>
      </c>
      <c r="I43" s="19">
        <v>892.6</v>
      </c>
      <c r="J43" s="19">
        <v>886.3</v>
      </c>
      <c r="K43" s="19">
        <v>844.9</v>
      </c>
      <c r="L43" s="19">
        <v>836.9</v>
      </c>
      <c r="M43" s="19">
        <v>842.4</v>
      </c>
      <c r="N43" s="19">
        <v>823.1</v>
      </c>
      <c r="O43" s="19">
        <v>782.5</v>
      </c>
      <c r="P43" s="22">
        <v>687.798</v>
      </c>
      <c r="Q43" s="22">
        <v>630.319</v>
      </c>
      <c r="R43" s="22">
        <v>586.081</v>
      </c>
      <c r="S43" s="22">
        <v>540.733</v>
      </c>
      <c r="T43" s="22">
        <v>542.5</v>
      </c>
      <c r="U43" s="106">
        <v>609.4</v>
      </c>
      <c r="V43" s="7">
        <v>532.5</v>
      </c>
      <c r="W43" s="18">
        <v>483.544</v>
      </c>
      <c r="X43" s="7">
        <v>451.3</v>
      </c>
      <c r="Y43" s="7">
        <v>415.6</v>
      </c>
      <c r="Z43" s="7">
        <v>395.6</v>
      </c>
    </row>
    <row r="44" spans="1:26" ht="27" customHeight="1">
      <c r="A44" s="31" t="s">
        <v>602</v>
      </c>
      <c r="B44" s="80">
        <v>1140.8</v>
      </c>
      <c r="C44" s="22">
        <v>1039.225</v>
      </c>
      <c r="D44" s="19">
        <v>921.5</v>
      </c>
      <c r="E44" s="19">
        <v>877.9</v>
      </c>
      <c r="F44" s="19">
        <v>840.6</v>
      </c>
      <c r="G44" s="19">
        <v>821.3</v>
      </c>
      <c r="H44" s="19">
        <v>799.6</v>
      </c>
      <c r="I44" s="19">
        <v>784.8</v>
      </c>
      <c r="J44" s="19">
        <v>769.6</v>
      </c>
      <c r="K44" s="19">
        <v>762.8</v>
      </c>
      <c r="L44" s="19">
        <v>758.6</v>
      </c>
      <c r="M44" s="19">
        <v>745.3</v>
      </c>
      <c r="N44" s="19">
        <v>721.5</v>
      </c>
      <c r="O44" s="19">
        <v>708</v>
      </c>
      <c r="P44" s="22">
        <v>702.517</v>
      </c>
      <c r="Q44" s="22">
        <v>679.721</v>
      </c>
      <c r="R44" s="22">
        <v>656.04</v>
      </c>
      <c r="S44" s="22">
        <v>604.749</v>
      </c>
      <c r="T44" s="22">
        <v>537.6</v>
      </c>
      <c r="U44" s="106">
        <v>580.5</v>
      </c>
      <c r="V44" s="7">
        <v>516.7</v>
      </c>
      <c r="W44" s="18">
        <v>483.544</v>
      </c>
      <c r="X44" s="18">
        <v>436</v>
      </c>
      <c r="Y44" s="18">
        <v>403</v>
      </c>
      <c r="Z44" s="18">
        <v>368.2</v>
      </c>
    </row>
    <row r="45" spans="1:26" ht="23.25" customHeight="1">
      <c r="A45" s="429" t="s">
        <v>2379</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row>
    <row r="46" spans="1:26" ht="15" customHeight="1">
      <c r="A46" s="423" t="s">
        <v>603</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row>
    <row r="47" ht="46.5" customHeight="1">
      <c r="A47" s="30" t="s">
        <v>1346</v>
      </c>
    </row>
    <row r="48" spans="1:26" ht="38.25">
      <c r="A48" s="31" t="s">
        <v>604</v>
      </c>
      <c r="B48" s="7">
        <v>2605</v>
      </c>
      <c r="C48" s="129">
        <v>2609</v>
      </c>
      <c r="D48" s="129">
        <v>2607</v>
      </c>
      <c r="E48" s="129">
        <v>2574</v>
      </c>
      <c r="F48" s="129">
        <v>2634</v>
      </c>
      <c r="G48" s="129">
        <v>2649</v>
      </c>
      <c r="H48" s="129">
        <v>2653</v>
      </c>
      <c r="I48" s="129">
        <v>2631</v>
      </c>
      <c r="J48" s="129">
        <v>2649</v>
      </c>
      <c r="K48" s="129">
        <v>2703</v>
      </c>
      <c r="L48" s="129">
        <v>2684</v>
      </c>
      <c r="M48" s="129">
        <v>2816</v>
      </c>
      <c r="N48" s="129">
        <v>2809</v>
      </c>
      <c r="O48" s="129">
        <v>2805</v>
      </c>
      <c r="P48" s="129">
        <v>2905</v>
      </c>
      <c r="Q48" s="129">
        <v>2847</v>
      </c>
      <c r="R48" s="129">
        <v>2799</v>
      </c>
      <c r="S48" s="129">
        <v>2784</v>
      </c>
      <c r="T48" s="129">
        <v>2866</v>
      </c>
      <c r="U48" s="129">
        <v>2850</v>
      </c>
      <c r="V48" s="129">
        <v>2925</v>
      </c>
      <c r="W48" s="72">
        <v>2981</v>
      </c>
      <c r="X48" s="129">
        <v>2709</v>
      </c>
      <c r="Y48" s="7">
        <v>2909</v>
      </c>
      <c r="Z48" s="7">
        <v>2891</v>
      </c>
    </row>
    <row r="49" spans="1:26" ht="12.75">
      <c r="A49" s="21" t="s">
        <v>334</v>
      </c>
      <c r="B49" s="7"/>
      <c r="C49" s="129"/>
      <c r="D49" s="129"/>
      <c r="E49" s="129"/>
      <c r="F49" s="129"/>
      <c r="G49" s="129"/>
      <c r="H49" s="129"/>
      <c r="I49" s="129"/>
      <c r="J49" s="129"/>
      <c r="K49" s="129"/>
      <c r="L49" s="129"/>
      <c r="M49" s="129"/>
      <c r="N49" s="129"/>
      <c r="O49" s="129"/>
      <c r="P49" s="129"/>
      <c r="Q49" s="129"/>
      <c r="R49" s="129"/>
      <c r="S49" s="129"/>
      <c r="T49" s="129"/>
      <c r="U49" s="129"/>
      <c r="V49" s="129"/>
      <c r="W49" s="72"/>
      <c r="Y49" s="48"/>
      <c r="Z49" s="48"/>
    </row>
    <row r="50" spans="1:26" ht="12.75">
      <c r="A50" s="24" t="s">
        <v>605</v>
      </c>
      <c r="B50" s="11">
        <v>2605</v>
      </c>
      <c r="C50" s="14">
        <v>2609</v>
      </c>
      <c r="D50" s="14">
        <v>2607</v>
      </c>
      <c r="E50" s="14">
        <v>2574</v>
      </c>
      <c r="F50" s="14">
        <v>2612</v>
      </c>
      <c r="G50" s="14">
        <v>2608</v>
      </c>
      <c r="H50" s="14">
        <v>2593</v>
      </c>
      <c r="I50" s="14">
        <v>2584</v>
      </c>
      <c r="J50" s="14">
        <v>2576</v>
      </c>
      <c r="K50" s="14">
        <v>2589</v>
      </c>
      <c r="L50" s="14">
        <v>2595</v>
      </c>
      <c r="M50" s="14">
        <v>2626</v>
      </c>
      <c r="N50" s="14">
        <v>2627</v>
      </c>
      <c r="O50" s="14">
        <v>2637</v>
      </c>
      <c r="P50" s="14">
        <v>2688</v>
      </c>
      <c r="Q50" s="14">
        <v>2631</v>
      </c>
      <c r="R50" s="14">
        <v>2566</v>
      </c>
      <c r="S50" s="14">
        <v>2535</v>
      </c>
      <c r="T50" s="14">
        <v>2564</v>
      </c>
      <c r="U50" s="14">
        <v>2586</v>
      </c>
      <c r="V50" s="129">
        <v>2665</v>
      </c>
      <c r="W50" s="93">
        <v>2725</v>
      </c>
      <c r="X50" s="14">
        <v>2494</v>
      </c>
      <c r="Y50" s="14">
        <v>2665</v>
      </c>
      <c r="Z50" s="14">
        <v>2645</v>
      </c>
    </row>
    <row r="51" spans="1:26" ht="12.75">
      <c r="A51" s="24" t="s">
        <v>606</v>
      </c>
      <c r="B51" s="19"/>
      <c r="C51" s="127"/>
      <c r="D51" s="127"/>
      <c r="E51" s="127"/>
      <c r="F51" s="14">
        <v>22</v>
      </c>
      <c r="G51" s="14">
        <v>41</v>
      </c>
      <c r="H51" s="14">
        <v>60</v>
      </c>
      <c r="I51" s="14">
        <v>47</v>
      </c>
      <c r="J51" s="14">
        <v>73</v>
      </c>
      <c r="K51" s="14">
        <v>114</v>
      </c>
      <c r="L51" s="14">
        <v>89</v>
      </c>
      <c r="M51" s="14">
        <v>190</v>
      </c>
      <c r="N51" s="14">
        <v>182</v>
      </c>
      <c r="O51" s="14">
        <v>168</v>
      </c>
      <c r="P51" s="14">
        <v>217</v>
      </c>
      <c r="Q51" s="14">
        <v>216</v>
      </c>
      <c r="R51" s="14">
        <v>233</v>
      </c>
      <c r="S51" s="14">
        <v>249</v>
      </c>
      <c r="T51" s="14">
        <v>302</v>
      </c>
      <c r="U51" s="14">
        <v>264</v>
      </c>
      <c r="V51" s="129">
        <v>260</v>
      </c>
      <c r="W51" s="93">
        <v>256</v>
      </c>
      <c r="X51" s="14">
        <v>215</v>
      </c>
      <c r="Y51" s="14">
        <v>244</v>
      </c>
      <c r="Z51" s="14">
        <v>246</v>
      </c>
    </row>
    <row r="52" spans="1:26" ht="38.25">
      <c r="A52" s="17" t="s">
        <v>607</v>
      </c>
      <c r="B52" s="7">
        <v>2201.9</v>
      </c>
      <c r="C52" s="14">
        <v>2089.9</v>
      </c>
      <c r="D52" s="14">
        <v>1993.8</v>
      </c>
      <c r="E52" s="14">
        <v>1870.9</v>
      </c>
      <c r="F52" s="14">
        <v>1929.9</v>
      </c>
      <c r="G52" s="14">
        <v>1986.3</v>
      </c>
      <c r="H52" s="14">
        <v>2029.9</v>
      </c>
      <c r="I52" s="14">
        <v>2068.2</v>
      </c>
      <c r="J52" s="14">
        <v>2175.6</v>
      </c>
      <c r="K52" s="14">
        <v>2360.8</v>
      </c>
      <c r="L52" s="14">
        <v>2470.2</v>
      </c>
      <c r="M52" s="14">
        <v>2585.5</v>
      </c>
      <c r="N52" s="14">
        <v>2612.1</v>
      </c>
      <c r="O52" s="14">
        <v>2599.6</v>
      </c>
      <c r="P52" s="14">
        <v>2590.7</v>
      </c>
      <c r="Q52" s="90">
        <v>2514</v>
      </c>
      <c r="R52" s="14">
        <v>2408.2</v>
      </c>
      <c r="S52" s="14">
        <v>2244.1</v>
      </c>
      <c r="T52" s="14">
        <v>2142.1</v>
      </c>
      <c r="U52" s="14">
        <v>2125.7</v>
      </c>
      <c r="V52" s="129">
        <v>2081.7</v>
      </c>
      <c r="W52" s="18">
        <v>2087.1</v>
      </c>
      <c r="X52" s="14">
        <v>1984.3</v>
      </c>
      <c r="Y52" s="14">
        <v>2103.1</v>
      </c>
      <c r="Z52" s="14">
        <v>2180.2</v>
      </c>
    </row>
    <row r="53" spans="1:26" ht="12.75">
      <c r="A53" s="21" t="s">
        <v>334</v>
      </c>
      <c r="B53" s="7"/>
      <c r="C53" s="14"/>
      <c r="D53" s="14"/>
      <c r="E53" s="14"/>
      <c r="F53" s="14"/>
      <c r="G53" s="14"/>
      <c r="H53" s="14"/>
      <c r="I53" s="14"/>
      <c r="J53" s="14"/>
      <c r="K53" s="14"/>
      <c r="L53" s="14"/>
      <c r="M53" s="14"/>
      <c r="N53" s="14"/>
      <c r="O53" s="14"/>
      <c r="P53" s="14"/>
      <c r="Q53" s="90"/>
      <c r="R53" s="14"/>
      <c r="S53" s="14"/>
      <c r="T53" s="14"/>
      <c r="U53" s="14"/>
      <c r="V53" s="129"/>
      <c r="W53" s="18"/>
      <c r="Y53" s="48"/>
      <c r="Z53" s="48"/>
    </row>
    <row r="54" spans="1:26" ht="12.75">
      <c r="A54" s="24" t="s">
        <v>605</v>
      </c>
      <c r="B54" s="11">
        <v>2201.9</v>
      </c>
      <c r="C54" s="14">
        <v>2089.9</v>
      </c>
      <c r="D54" s="14">
        <v>1993.8</v>
      </c>
      <c r="E54" s="14">
        <v>1870.9</v>
      </c>
      <c r="F54" s="14">
        <v>1923.3</v>
      </c>
      <c r="G54" s="14">
        <v>1975.8</v>
      </c>
      <c r="H54" s="131">
        <v>2011.1</v>
      </c>
      <c r="I54" s="131">
        <v>2051.6</v>
      </c>
      <c r="J54" s="131">
        <v>2147.3</v>
      </c>
      <c r="K54" s="131">
        <v>2308.6</v>
      </c>
      <c r="L54" s="131">
        <v>2409.9</v>
      </c>
      <c r="M54" s="131">
        <v>2488.5</v>
      </c>
      <c r="N54" s="131">
        <v>2501.6</v>
      </c>
      <c r="O54" s="131">
        <v>2503.6</v>
      </c>
      <c r="P54" s="90">
        <v>2473</v>
      </c>
      <c r="Q54" s="131">
        <v>2388.9</v>
      </c>
      <c r="R54" s="131">
        <v>2288.5</v>
      </c>
      <c r="S54" s="131">
        <v>2136.1</v>
      </c>
      <c r="T54" s="14">
        <v>2052.3</v>
      </c>
      <c r="U54" s="14">
        <v>2026.8</v>
      </c>
      <c r="V54" s="132">
        <v>1984</v>
      </c>
      <c r="W54" s="23">
        <v>1984.4</v>
      </c>
      <c r="X54" s="14">
        <v>1858.4</v>
      </c>
      <c r="Y54" s="14">
        <v>1963.3</v>
      </c>
      <c r="Z54" s="14">
        <v>2031.3</v>
      </c>
    </row>
    <row r="55" spans="1:26" ht="12.75">
      <c r="A55" s="24" t="s">
        <v>606</v>
      </c>
      <c r="B55" s="19"/>
      <c r="C55" s="127"/>
      <c r="D55" s="127"/>
      <c r="E55" s="41"/>
      <c r="F55" s="14">
        <v>6.6</v>
      </c>
      <c r="G55" s="14">
        <v>10.5</v>
      </c>
      <c r="H55" s="14">
        <v>18.8</v>
      </c>
      <c r="I55" s="14">
        <v>16.6</v>
      </c>
      <c r="J55" s="14">
        <v>28.3</v>
      </c>
      <c r="K55" s="14">
        <v>52.2</v>
      </c>
      <c r="L55" s="14">
        <v>60.4</v>
      </c>
      <c r="M55" s="90">
        <v>97</v>
      </c>
      <c r="N55" s="14">
        <v>110.5</v>
      </c>
      <c r="O55" s="90">
        <v>96</v>
      </c>
      <c r="P55" s="14">
        <v>117.7</v>
      </c>
      <c r="Q55" s="14">
        <v>125.2</v>
      </c>
      <c r="R55" s="14">
        <v>119.7</v>
      </c>
      <c r="S55" s="90">
        <v>108</v>
      </c>
      <c r="T55" s="14">
        <v>89.8</v>
      </c>
      <c r="U55" s="14">
        <v>98.9</v>
      </c>
      <c r="V55" s="129">
        <v>97.7</v>
      </c>
      <c r="W55" s="23">
        <v>102.7</v>
      </c>
      <c r="X55" s="23">
        <v>126</v>
      </c>
      <c r="Y55" s="14">
        <v>139.8</v>
      </c>
      <c r="Z55" s="14">
        <v>148.9</v>
      </c>
    </row>
    <row r="56" spans="1:26" ht="51">
      <c r="A56" s="17" t="s">
        <v>608</v>
      </c>
      <c r="B56" s="7">
        <v>732.3</v>
      </c>
      <c r="C56" s="14">
        <v>651.7</v>
      </c>
      <c r="D56" s="14">
        <v>643.8</v>
      </c>
      <c r="E56" s="14">
        <v>629.6</v>
      </c>
      <c r="F56" s="14">
        <v>668.8</v>
      </c>
      <c r="G56" s="14">
        <v>667.8</v>
      </c>
      <c r="H56" s="14">
        <v>694.4</v>
      </c>
      <c r="I56" s="14">
        <v>714.2</v>
      </c>
      <c r="J56" s="14">
        <v>781.5</v>
      </c>
      <c r="K56" s="14">
        <v>867.2</v>
      </c>
      <c r="L56" s="14">
        <v>877.7</v>
      </c>
      <c r="M56" s="14">
        <v>901.1</v>
      </c>
      <c r="N56" s="14">
        <v>905.5</v>
      </c>
      <c r="O56" s="14">
        <v>890.2</v>
      </c>
      <c r="P56" s="14">
        <v>854.1</v>
      </c>
      <c r="Q56" s="14">
        <v>798.8</v>
      </c>
      <c r="R56" s="14">
        <v>770.7</v>
      </c>
      <c r="S56" s="90">
        <v>703</v>
      </c>
      <c r="T56" s="14">
        <v>694.4</v>
      </c>
      <c r="U56" s="14">
        <v>705.3</v>
      </c>
      <c r="V56" s="129">
        <v>659.6</v>
      </c>
      <c r="W56" s="18">
        <v>656.2</v>
      </c>
      <c r="X56" s="18">
        <v>637.7</v>
      </c>
      <c r="Y56" s="14">
        <v>672.8</v>
      </c>
      <c r="Z56" s="14">
        <v>699.3</v>
      </c>
    </row>
    <row r="57" spans="1:26" ht="12.75">
      <c r="A57" s="21" t="s">
        <v>334</v>
      </c>
      <c r="B57" s="7"/>
      <c r="C57" s="14"/>
      <c r="D57" s="14"/>
      <c r="E57" s="14"/>
      <c r="F57" s="14"/>
      <c r="G57" s="14"/>
      <c r="H57" s="14"/>
      <c r="I57" s="14"/>
      <c r="J57" s="14"/>
      <c r="K57" s="14"/>
      <c r="L57" s="14"/>
      <c r="M57" s="14"/>
      <c r="N57" s="14"/>
      <c r="O57" s="14"/>
      <c r="P57" s="14"/>
      <c r="Q57" s="14"/>
      <c r="R57" s="14"/>
      <c r="S57" s="90"/>
      <c r="T57" s="14"/>
      <c r="U57" s="14"/>
      <c r="V57" s="129"/>
      <c r="W57" s="18"/>
      <c r="Y57" s="48"/>
      <c r="Z57" s="48"/>
    </row>
    <row r="58" spans="1:26" ht="12.75">
      <c r="A58" s="24" t="s">
        <v>605</v>
      </c>
      <c r="B58" s="7">
        <v>732.3</v>
      </c>
      <c r="C58" s="14">
        <v>651.7</v>
      </c>
      <c r="D58" s="14">
        <v>643.8</v>
      </c>
      <c r="E58" s="14">
        <v>629.6</v>
      </c>
      <c r="F58" s="14">
        <v>664.6</v>
      </c>
      <c r="G58" s="90">
        <v>662</v>
      </c>
      <c r="H58" s="131">
        <v>684.6</v>
      </c>
      <c r="I58" s="131">
        <v>706.5</v>
      </c>
      <c r="J58" s="131">
        <v>766.5</v>
      </c>
      <c r="K58" s="131">
        <v>842.4</v>
      </c>
      <c r="L58" s="131">
        <v>850.8</v>
      </c>
      <c r="M58" s="131">
        <v>860.7</v>
      </c>
      <c r="N58" s="131">
        <v>861.9</v>
      </c>
      <c r="O58" s="131">
        <v>852.5</v>
      </c>
      <c r="P58" s="131">
        <v>810.9</v>
      </c>
      <c r="Q58" s="131">
        <v>756.2</v>
      </c>
      <c r="R58" s="131">
        <v>730.3</v>
      </c>
      <c r="S58" s="131">
        <v>670.1</v>
      </c>
      <c r="T58" s="14">
        <v>666.6</v>
      </c>
      <c r="U58" s="14">
        <v>671.8</v>
      </c>
      <c r="V58" s="129">
        <v>628.8</v>
      </c>
      <c r="W58" s="18">
        <v>620.8</v>
      </c>
      <c r="X58" s="14">
        <v>591.3</v>
      </c>
      <c r="Y58" s="14">
        <v>618.4</v>
      </c>
      <c r="Z58" s="14">
        <v>639.8</v>
      </c>
    </row>
    <row r="59" spans="1:26" ht="12.75">
      <c r="A59" s="24" t="s">
        <v>606</v>
      </c>
      <c r="B59" s="10"/>
      <c r="C59" s="127"/>
      <c r="D59" s="127"/>
      <c r="F59" s="14">
        <v>4.3</v>
      </c>
      <c r="G59" s="14">
        <v>5.8</v>
      </c>
      <c r="H59" s="14">
        <v>9.8</v>
      </c>
      <c r="I59" s="14">
        <v>7.7</v>
      </c>
      <c r="J59" s="90">
        <v>15</v>
      </c>
      <c r="K59" s="14">
        <v>24.8</v>
      </c>
      <c r="L59" s="14">
        <v>26.9</v>
      </c>
      <c r="M59" s="14">
        <v>40.4</v>
      </c>
      <c r="N59" s="14">
        <v>43.6</v>
      </c>
      <c r="O59" s="14">
        <v>37.7</v>
      </c>
      <c r="P59" s="14">
        <v>43.2</v>
      </c>
      <c r="Q59" s="14">
        <v>42.6</v>
      </c>
      <c r="R59" s="14">
        <v>40.4</v>
      </c>
      <c r="S59" s="90">
        <v>33</v>
      </c>
      <c r="T59" s="14">
        <v>27.7</v>
      </c>
      <c r="U59" s="14">
        <v>33.5</v>
      </c>
      <c r="V59" s="129">
        <v>30.8</v>
      </c>
      <c r="W59" s="18">
        <v>35.4</v>
      </c>
      <c r="X59" s="14">
        <v>46.4</v>
      </c>
      <c r="Y59" s="14">
        <v>54.4</v>
      </c>
      <c r="Z59" s="14">
        <v>59.5</v>
      </c>
    </row>
    <row r="60" spans="1:26" ht="51">
      <c r="A60" s="31" t="s">
        <v>609</v>
      </c>
      <c r="B60" s="7">
        <v>623.2</v>
      </c>
      <c r="C60" s="14">
        <v>585.3</v>
      </c>
      <c r="D60" s="14">
        <v>546.1</v>
      </c>
      <c r="E60" s="14">
        <v>531.7</v>
      </c>
      <c r="F60" s="90">
        <v>474</v>
      </c>
      <c r="G60" s="14">
        <v>496.4</v>
      </c>
      <c r="H60" s="14">
        <v>542.2</v>
      </c>
      <c r="I60" s="90">
        <v>549</v>
      </c>
      <c r="J60" s="14">
        <v>569.7</v>
      </c>
      <c r="K60" s="14">
        <v>579.3</v>
      </c>
      <c r="L60" s="14">
        <v>608.6</v>
      </c>
      <c r="M60" s="14">
        <v>669.7</v>
      </c>
      <c r="N60" s="14">
        <v>701.3</v>
      </c>
      <c r="O60" s="14">
        <v>702.7</v>
      </c>
      <c r="P60" s="14">
        <v>684.4</v>
      </c>
      <c r="Q60" s="14">
        <v>699.5</v>
      </c>
      <c r="R60" s="14">
        <v>698.5</v>
      </c>
      <c r="S60" s="14">
        <v>671.1</v>
      </c>
      <c r="T60" s="14">
        <v>630.9</v>
      </c>
      <c r="U60" s="14">
        <v>572.1</v>
      </c>
      <c r="V60" s="132">
        <v>518</v>
      </c>
      <c r="W60" s="18">
        <v>486.3</v>
      </c>
      <c r="X60" s="18">
        <v>439</v>
      </c>
      <c r="Y60" s="18">
        <v>451</v>
      </c>
      <c r="Z60" s="14">
        <v>445.9</v>
      </c>
    </row>
    <row r="61" spans="1:26" ht="12.75">
      <c r="A61" s="21" t="s">
        <v>334</v>
      </c>
      <c r="B61" s="7"/>
      <c r="C61" s="14"/>
      <c r="D61" s="14"/>
      <c r="E61" s="14"/>
      <c r="F61" s="90"/>
      <c r="G61" s="14"/>
      <c r="H61" s="14"/>
      <c r="I61" s="90"/>
      <c r="J61" s="14"/>
      <c r="K61" s="14"/>
      <c r="L61" s="14"/>
      <c r="M61" s="14"/>
      <c r="N61" s="14"/>
      <c r="O61" s="14"/>
      <c r="P61" s="14"/>
      <c r="Q61" s="14"/>
      <c r="R61" s="14"/>
      <c r="S61" s="14"/>
      <c r="T61" s="14"/>
      <c r="U61" s="14"/>
      <c r="V61" s="132"/>
      <c r="W61" s="18"/>
      <c r="X61" s="48"/>
      <c r="Y61" s="48"/>
      <c r="Z61" s="48"/>
    </row>
    <row r="62" spans="1:26" ht="12.75">
      <c r="A62" s="24" t="s">
        <v>605</v>
      </c>
      <c r="B62" s="7">
        <v>623.2</v>
      </c>
      <c r="C62" s="14">
        <v>585.3</v>
      </c>
      <c r="D62" s="14">
        <v>546.1</v>
      </c>
      <c r="E62" s="14">
        <v>531.7</v>
      </c>
      <c r="F62" s="90">
        <v>473</v>
      </c>
      <c r="G62" s="90">
        <v>494</v>
      </c>
      <c r="H62" s="131">
        <v>537.9</v>
      </c>
      <c r="I62" s="131">
        <v>544.8</v>
      </c>
      <c r="J62" s="131">
        <v>563.2</v>
      </c>
      <c r="K62" s="131">
        <v>567.7</v>
      </c>
      <c r="L62" s="131">
        <v>593.2</v>
      </c>
      <c r="M62" s="131">
        <v>646.4</v>
      </c>
      <c r="N62" s="131">
        <v>670.7</v>
      </c>
      <c r="O62" s="131">
        <v>674.7</v>
      </c>
      <c r="P62" s="131">
        <v>651.4</v>
      </c>
      <c r="Q62" s="131">
        <v>657.9</v>
      </c>
      <c r="R62" s="90">
        <v>657</v>
      </c>
      <c r="S62" s="131">
        <v>631.7</v>
      </c>
      <c r="T62" s="14">
        <v>593.9</v>
      </c>
      <c r="U62" s="14">
        <v>535.7</v>
      </c>
      <c r="V62" s="129">
        <v>484.2</v>
      </c>
      <c r="W62" s="18">
        <v>454.9</v>
      </c>
      <c r="X62" s="18">
        <v>404</v>
      </c>
      <c r="Y62" s="18">
        <v>418</v>
      </c>
      <c r="Z62" s="18">
        <v>410.9</v>
      </c>
    </row>
    <row r="63" spans="1:26" ht="12.75">
      <c r="A63" s="24" t="s">
        <v>606</v>
      </c>
      <c r="B63" s="10"/>
      <c r="C63" s="127"/>
      <c r="D63" s="127"/>
      <c r="E63" s="90">
        <v>1</v>
      </c>
      <c r="F63" s="90">
        <v>1</v>
      </c>
      <c r="G63" s="14">
        <v>2.4</v>
      </c>
      <c r="H63" s="14">
        <v>4.3</v>
      </c>
      <c r="I63" s="14">
        <v>4.2</v>
      </c>
      <c r="J63" s="14">
        <v>6.5</v>
      </c>
      <c r="K63" s="14">
        <v>11.6</v>
      </c>
      <c r="L63" s="14">
        <v>15.4</v>
      </c>
      <c r="M63" s="14">
        <v>23.3</v>
      </c>
      <c r="N63" s="14">
        <v>30.6</v>
      </c>
      <c r="O63" s="90">
        <v>28</v>
      </c>
      <c r="P63" s="90">
        <v>33</v>
      </c>
      <c r="Q63" s="14">
        <v>41.6</v>
      </c>
      <c r="R63" s="14">
        <v>41.5</v>
      </c>
      <c r="S63" s="14">
        <v>39.5</v>
      </c>
      <c r="T63" s="90">
        <v>37</v>
      </c>
      <c r="U63" s="14">
        <v>36.5</v>
      </c>
      <c r="V63" s="129">
        <v>33.8</v>
      </c>
      <c r="W63" s="18">
        <v>31.4</v>
      </c>
      <c r="X63" s="18">
        <v>35</v>
      </c>
      <c r="Y63" s="18">
        <v>33</v>
      </c>
      <c r="Z63" s="18">
        <v>35</v>
      </c>
    </row>
    <row r="64" spans="1:26" ht="22.5" customHeight="1">
      <c r="A64" s="426" t="s">
        <v>2380</v>
      </c>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row>
    <row r="65" spans="1:25" ht="17.25" customHeight="1">
      <c r="A65" s="30" t="s">
        <v>610</v>
      </c>
      <c r="U65" s="48"/>
      <c r="Y65" s="48"/>
    </row>
    <row r="66" spans="1:26" ht="12.75">
      <c r="A66" s="17" t="s">
        <v>611</v>
      </c>
      <c r="B66" s="7">
        <v>519</v>
      </c>
      <c r="C66" s="14">
        <v>535</v>
      </c>
      <c r="D66" s="14">
        <v>626</v>
      </c>
      <c r="E66" s="14">
        <v>710</v>
      </c>
      <c r="F66" s="14">
        <v>762</v>
      </c>
      <c r="G66" s="14">
        <v>817</v>
      </c>
      <c r="H66" s="14">
        <v>880</v>
      </c>
      <c r="I66" s="14">
        <v>914</v>
      </c>
      <c r="J66" s="14">
        <v>939</v>
      </c>
      <c r="K66" s="14">
        <v>965</v>
      </c>
      <c r="L66" s="14">
        <v>1008</v>
      </c>
      <c r="M66" s="14">
        <v>1039</v>
      </c>
      <c r="N66" s="14">
        <v>1044</v>
      </c>
      <c r="O66" s="14">
        <v>1071</v>
      </c>
      <c r="P66" s="14">
        <v>1068</v>
      </c>
      <c r="Q66" s="14">
        <v>1090</v>
      </c>
      <c r="R66" s="14">
        <v>1108</v>
      </c>
      <c r="S66" s="14">
        <v>1134</v>
      </c>
      <c r="T66" s="14">
        <v>1114</v>
      </c>
      <c r="U66" s="14">
        <v>1115</v>
      </c>
      <c r="V66" s="129">
        <v>1080</v>
      </c>
      <c r="W66" s="72">
        <v>1046</v>
      </c>
      <c r="X66" s="14">
        <v>969</v>
      </c>
      <c r="Y66" s="133">
        <v>950</v>
      </c>
      <c r="Z66" s="72">
        <v>896</v>
      </c>
    </row>
    <row r="67" spans="1:26" ht="12.75">
      <c r="A67" s="21" t="s">
        <v>334</v>
      </c>
      <c r="B67" s="7"/>
      <c r="C67" s="14"/>
      <c r="D67" s="14"/>
      <c r="E67" s="14"/>
      <c r="F67" s="14"/>
      <c r="G67" s="14"/>
      <c r="H67" s="14"/>
      <c r="I67" s="14"/>
      <c r="J67" s="14"/>
      <c r="K67" s="14"/>
      <c r="L67" s="14"/>
      <c r="M67" s="14"/>
      <c r="N67" s="14"/>
      <c r="O67" s="14"/>
      <c r="P67" s="14"/>
      <c r="Q67" s="14"/>
      <c r="R67" s="14"/>
      <c r="S67" s="14"/>
      <c r="T67" s="14"/>
      <c r="U67" s="14"/>
      <c r="V67" s="129"/>
      <c r="W67" s="72"/>
      <c r="Y67" s="134"/>
      <c r="Z67" s="135"/>
    </row>
    <row r="68" spans="1:26" ht="14.25" customHeight="1">
      <c r="A68" s="24" t="s">
        <v>605</v>
      </c>
      <c r="B68" s="7">
        <v>519</v>
      </c>
      <c r="C68" s="14">
        <v>535</v>
      </c>
      <c r="D68" s="14">
        <v>548</v>
      </c>
      <c r="E68" s="14">
        <v>553</v>
      </c>
      <c r="F68" s="14">
        <v>569</v>
      </c>
      <c r="G68" s="14">
        <v>573</v>
      </c>
      <c r="H68" s="14">
        <v>578</v>
      </c>
      <c r="I68" s="14">
        <v>580</v>
      </c>
      <c r="J68" s="14">
        <v>590</v>
      </c>
      <c r="K68" s="14">
        <v>607</v>
      </c>
      <c r="L68" s="14">
        <v>621</v>
      </c>
      <c r="M68" s="14">
        <v>655</v>
      </c>
      <c r="N68" s="14">
        <v>652</v>
      </c>
      <c r="O68" s="14">
        <v>662</v>
      </c>
      <c r="P68" s="14">
        <v>655</v>
      </c>
      <c r="Q68" s="14">
        <v>660</v>
      </c>
      <c r="R68" s="14">
        <v>658</v>
      </c>
      <c r="S68" s="14">
        <v>660</v>
      </c>
      <c r="T68" s="14">
        <v>662</v>
      </c>
      <c r="U68" s="14">
        <v>653</v>
      </c>
      <c r="V68" s="129">
        <v>634</v>
      </c>
      <c r="W68" s="72">
        <v>609</v>
      </c>
      <c r="X68" s="14">
        <v>578</v>
      </c>
      <c r="Y68" s="133">
        <v>548</v>
      </c>
      <c r="Z68" s="133">
        <v>530</v>
      </c>
    </row>
    <row r="69" spans="1:26" ht="12.75">
      <c r="A69" s="24" t="s">
        <v>606</v>
      </c>
      <c r="B69" s="10"/>
      <c r="C69" s="127"/>
      <c r="D69" s="14">
        <v>78</v>
      </c>
      <c r="E69" s="14">
        <v>157</v>
      </c>
      <c r="F69" s="14">
        <v>193</v>
      </c>
      <c r="G69" s="14">
        <v>244</v>
      </c>
      <c r="H69" s="14">
        <v>302</v>
      </c>
      <c r="I69" s="14">
        <v>334</v>
      </c>
      <c r="J69" s="14">
        <v>349</v>
      </c>
      <c r="K69" s="14">
        <v>358</v>
      </c>
      <c r="L69" s="14">
        <v>387</v>
      </c>
      <c r="M69" s="14">
        <v>384</v>
      </c>
      <c r="N69" s="14">
        <v>392</v>
      </c>
      <c r="O69" s="14">
        <v>409</v>
      </c>
      <c r="P69" s="14">
        <v>413</v>
      </c>
      <c r="Q69" s="14">
        <v>430</v>
      </c>
      <c r="R69" s="14">
        <v>450</v>
      </c>
      <c r="S69" s="14">
        <v>474</v>
      </c>
      <c r="T69" s="14">
        <v>452</v>
      </c>
      <c r="U69" s="14">
        <v>462</v>
      </c>
      <c r="V69" s="129">
        <v>446</v>
      </c>
      <c r="W69" s="72">
        <v>437</v>
      </c>
      <c r="X69" s="14">
        <v>391</v>
      </c>
      <c r="Y69" s="14">
        <v>402</v>
      </c>
      <c r="Z69" s="133">
        <v>366</v>
      </c>
    </row>
    <row r="70" spans="1:26" ht="25.5">
      <c r="A70" s="136" t="s">
        <v>612</v>
      </c>
      <c r="B70" s="7">
        <v>2762.8</v>
      </c>
      <c r="C70" s="90">
        <v>2638</v>
      </c>
      <c r="D70" s="14">
        <v>2612.8</v>
      </c>
      <c r="E70" s="14">
        <v>2644.6</v>
      </c>
      <c r="F70" s="14">
        <v>2790.7</v>
      </c>
      <c r="G70" s="14">
        <v>2964.9</v>
      </c>
      <c r="H70" s="14">
        <v>3248.3</v>
      </c>
      <c r="I70" s="14">
        <v>3597.9</v>
      </c>
      <c r="J70" s="90">
        <v>4073</v>
      </c>
      <c r="K70" s="14">
        <v>4741.4</v>
      </c>
      <c r="L70" s="14">
        <v>5426.9</v>
      </c>
      <c r="M70" s="14">
        <v>5947.5</v>
      </c>
      <c r="N70" s="14">
        <v>6455.7</v>
      </c>
      <c r="O70" s="14">
        <v>6884.2</v>
      </c>
      <c r="P70" s="14">
        <v>7064.6</v>
      </c>
      <c r="Q70" s="14">
        <v>7309.8</v>
      </c>
      <c r="R70" s="14">
        <v>7461.3</v>
      </c>
      <c r="S70" s="14">
        <v>7513.1</v>
      </c>
      <c r="T70" s="14">
        <v>7418.8</v>
      </c>
      <c r="U70" s="14">
        <v>7049.8</v>
      </c>
      <c r="V70" s="132">
        <v>6490</v>
      </c>
      <c r="W70" s="18">
        <v>6075.4</v>
      </c>
      <c r="X70" s="14">
        <v>5646.7</v>
      </c>
      <c r="Y70" s="90">
        <v>5209</v>
      </c>
      <c r="Z70" s="18">
        <v>4766.5</v>
      </c>
    </row>
    <row r="71" spans="1:26" ht="12.75">
      <c r="A71" s="21" t="s">
        <v>334</v>
      </c>
      <c r="B71" s="7"/>
      <c r="C71" s="90"/>
      <c r="D71" s="14"/>
      <c r="E71" s="14"/>
      <c r="F71" s="14"/>
      <c r="G71" s="14"/>
      <c r="H71" s="14"/>
      <c r="I71" s="14"/>
      <c r="J71" s="90"/>
      <c r="K71" s="14"/>
      <c r="L71" s="14"/>
      <c r="M71" s="14"/>
      <c r="N71" s="14"/>
      <c r="O71" s="14"/>
      <c r="P71" s="14"/>
      <c r="Q71" s="14"/>
      <c r="R71" s="14"/>
      <c r="S71" s="14"/>
      <c r="T71" s="14"/>
      <c r="U71" s="14"/>
      <c r="V71" s="132"/>
      <c r="W71" s="18"/>
      <c r="Y71" s="48"/>
      <c r="Z71" s="18"/>
    </row>
    <row r="72" spans="1:26" ht="15.75" customHeight="1">
      <c r="A72" s="24" t="s">
        <v>605</v>
      </c>
      <c r="B72" s="7">
        <v>2762.8</v>
      </c>
      <c r="C72" s="90">
        <v>2638</v>
      </c>
      <c r="D72" s="14">
        <v>2542.9</v>
      </c>
      <c r="E72" s="90">
        <v>2534</v>
      </c>
      <c r="F72" s="14">
        <v>2655.2</v>
      </c>
      <c r="G72" s="14">
        <v>2802.4</v>
      </c>
      <c r="H72" s="131">
        <v>3046.5</v>
      </c>
      <c r="I72" s="131">
        <v>3347.2</v>
      </c>
      <c r="J72" s="131">
        <v>3728.1</v>
      </c>
      <c r="K72" s="131">
        <v>4270.8</v>
      </c>
      <c r="L72" s="131">
        <v>4797.4</v>
      </c>
      <c r="M72" s="131">
        <v>5228.7</v>
      </c>
      <c r="N72" s="131">
        <v>5596.2</v>
      </c>
      <c r="O72" s="131">
        <v>5860.1</v>
      </c>
      <c r="P72" s="131">
        <v>5985.3</v>
      </c>
      <c r="Q72" s="131">
        <v>6133.1</v>
      </c>
      <c r="R72" s="131">
        <v>6208.4</v>
      </c>
      <c r="S72" s="131">
        <v>6214.8</v>
      </c>
      <c r="T72" s="14">
        <v>6135.6</v>
      </c>
      <c r="U72" s="14">
        <v>5848.7</v>
      </c>
      <c r="V72" s="129">
        <v>5453.9</v>
      </c>
      <c r="W72" s="18">
        <v>5145.3</v>
      </c>
      <c r="X72" s="18">
        <v>4762</v>
      </c>
      <c r="Y72" s="14">
        <v>4405.5</v>
      </c>
      <c r="Z72" s="18">
        <v>4061.4</v>
      </c>
    </row>
    <row r="73" spans="1:26" ht="12.75">
      <c r="A73" s="24" t="s">
        <v>606</v>
      </c>
      <c r="B73" s="10"/>
      <c r="D73" s="14">
        <v>69.9</v>
      </c>
      <c r="E73" s="14">
        <v>110.6</v>
      </c>
      <c r="F73" s="14">
        <v>135.5</v>
      </c>
      <c r="G73" s="14">
        <v>162.5</v>
      </c>
      <c r="H73" s="14">
        <v>201.8</v>
      </c>
      <c r="I73" s="14">
        <v>250.7</v>
      </c>
      <c r="J73" s="14">
        <v>344.9</v>
      </c>
      <c r="K73" s="14">
        <v>470.6</v>
      </c>
      <c r="L73" s="14">
        <v>629.5</v>
      </c>
      <c r="M73" s="14">
        <v>718.8</v>
      </c>
      <c r="N73" s="14">
        <v>859.5</v>
      </c>
      <c r="O73" s="14">
        <v>1024.1</v>
      </c>
      <c r="P73" s="14">
        <v>1079.3</v>
      </c>
      <c r="Q73" s="14">
        <v>1176.8</v>
      </c>
      <c r="R73" s="14">
        <v>1252.9</v>
      </c>
      <c r="S73" s="14">
        <v>1298.3</v>
      </c>
      <c r="T73" s="14">
        <v>1283.3</v>
      </c>
      <c r="U73" s="14">
        <v>1201.1</v>
      </c>
      <c r="V73" s="129">
        <v>1036.1</v>
      </c>
      <c r="W73" s="18">
        <v>930.1</v>
      </c>
      <c r="X73" s="14">
        <v>884.7</v>
      </c>
      <c r="Y73" s="14">
        <v>803.5</v>
      </c>
      <c r="Z73" s="18">
        <v>705.1</v>
      </c>
    </row>
    <row r="74" spans="1:26" ht="29.25" customHeight="1">
      <c r="A74" s="136" t="s">
        <v>613</v>
      </c>
      <c r="B74" s="7">
        <v>565.9</v>
      </c>
      <c r="C74" s="14">
        <v>520.7</v>
      </c>
      <c r="D74" s="14">
        <v>590.7</v>
      </c>
      <c r="E74" s="14">
        <v>626.5</v>
      </c>
      <c r="F74" s="90">
        <v>681</v>
      </c>
      <c r="G74" s="14">
        <v>729.2</v>
      </c>
      <c r="H74" s="14">
        <v>814.6</v>
      </c>
      <c r="I74" s="14">
        <v>912.9</v>
      </c>
      <c r="J74" s="90">
        <v>1059</v>
      </c>
      <c r="K74" s="14">
        <v>1292.5</v>
      </c>
      <c r="L74" s="14">
        <v>1461.6</v>
      </c>
      <c r="M74" s="14">
        <v>1503.9</v>
      </c>
      <c r="N74" s="14">
        <v>1643.4</v>
      </c>
      <c r="O74" s="14">
        <v>1659.1</v>
      </c>
      <c r="P74" s="14">
        <v>1640.5</v>
      </c>
      <c r="Q74" s="14">
        <v>1657.6</v>
      </c>
      <c r="R74" s="14">
        <v>1681.6</v>
      </c>
      <c r="S74" s="14">
        <v>1641.7</v>
      </c>
      <c r="T74" s="14">
        <v>1544.2</v>
      </c>
      <c r="U74" s="14">
        <v>1399.5</v>
      </c>
      <c r="V74" s="129">
        <v>1207.4</v>
      </c>
      <c r="W74" s="18">
        <v>1298.2</v>
      </c>
      <c r="X74" s="14">
        <v>1246.5</v>
      </c>
      <c r="Y74" s="14">
        <v>1191.7</v>
      </c>
      <c r="Z74" s="18">
        <v>1221.8</v>
      </c>
    </row>
    <row r="75" spans="1:26" ht="12.75">
      <c r="A75" s="21" t="s">
        <v>334</v>
      </c>
      <c r="B75" s="7"/>
      <c r="C75" s="14"/>
      <c r="D75" s="14"/>
      <c r="E75" s="14"/>
      <c r="F75" s="90"/>
      <c r="G75" s="14"/>
      <c r="H75" s="14"/>
      <c r="I75" s="14"/>
      <c r="J75" s="90"/>
      <c r="K75" s="14"/>
      <c r="L75" s="14"/>
      <c r="M75" s="14"/>
      <c r="N75" s="14"/>
      <c r="O75" s="14"/>
      <c r="P75" s="14"/>
      <c r="Q75" s="14"/>
      <c r="R75" s="14"/>
      <c r="S75" s="14"/>
      <c r="T75" s="14"/>
      <c r="U75" s="14"/>
      <c r="V75" s="129"/>
      <c r="W75" s="18"/>
      <c r="Y75" s="48"/>
      <c r="Z75" s="48"/>
    </row>
    <row r="76" spans="1:26" ht="12" customHeight="1">
      <c r="A76" s="24" t="s">
        <v>605</v>
      </c>
      <c r="B76" s="7">
        <v>565.9</v>
      </c>
      <c r="C76" s="14">
        <v>520.7</v>
      </c>
      <c r="D76" s="14">
        <v>543.5</v>
      </c>
      <c r="E76" s="14">
        <v>567.7</v>
      </c>
      <c r="F76" s="14">
        <v>628.6</v>
      </c>
      <c r="G76" s="14">
        <v>674.3</v>
      </c>
      <c r="H76" s="131">
        <v>748.3</v>
      </c>
      <c r="I76" s="131">
        <v>831.8</v>
      </c>
      <c r="J76" s="131">
        <v>946.4</v>
      </c>
      <c r="K76" s="131">
        <v>1140.3</v>
      </c>
      <c r="L76" s="131">
        <v>1263.4</v>
      </c>
      <c r="M76" s="131">
        <v>1299.9</v>
      </c>
      <c r="N76" s="131">
        <v>1411.7</v>
      </c>
      <c r="O76" s="131">
        <v>1384.5</v>
      </c>
      <c r="P76" s="131">
        <v>1372.5</v>
      </c>
      <c r="Q76" s="131">
        <v>1376.7</v>
      </c>
      <c r="R76" s="90">
        <v>1384</v>
      </c>
      <c r="S76" s="131">
        <v>1362.7</v>
      </c>
      <c r="T76" s="14">
        <v>1329.6</v>
      </c>
      <c r="U76" s="14">
        <v>1195.4</v>
      </c>
      <c r="V76" s="129">
        <v>1057.7</v>
      </c>
      <c r="W76" s="18">
        <v>1111.6</v>
      </c>
      <c r="X76" s="14">
        <v>1066.8</v>
      </c>
      <c r="Y76" s="14">
        <v>1020.8</v>
      </c>
      <c r="Z76" s="18">
        <v>1049.6</v>
      </c>
    </row>
    <row r="77" spans="1:26" ht="12.75">
      <c r="A77" s="24" t="s">
        <v>606</v>
      </c>
      <c r="B77" s="10"/>
      <c r="C77" s="117"/>
      <c r="D77" s="118">
        <v>47.2</v>
      </c>
      <c r="E77" s="118">
        <v>58.8</v>
      </c>
      <c r="F77" s="118">
        <v>52.4</v>
      </c>
      <c r="G77" s="118">
        <v>54.9</v>
      </c>
      <c r="H77" s="118">
        <v>66.3</v>
      </c>
      <c r="I77" s="118">
        <v>81.1</v>
      </c>
      <c r="J77" s="118">
        <v>112.6</v>
      </c>
      <c r="K77" s="118">
        <v>152.2</v>
      </c>
      <c r="L77" s="118">
        <v>198.2</v>
      </c>
      <c r="M77" s="121">
        <v>204</v>
      </c>
      <c r="N77" s="118">
        <v>231.7</v>
      </c>
      <c r="O77" s="118">
        <v>274.6</v>
      </c>
      <c r="P77" s="121">
        <v>268</v>
      </c>
      <c r="Q77" s="118">
        <v>280.9</v>
      </c>
      <c r="R77" s="118">
        <v>297.6</v>
      </c>
      <c r="S77" s="121">
        <v>279</v>
      </c>
      <c r="T77" s="14">
        <v>214.6</v>
      </c>
      <c r="U77" s="90">
        <v>204</v>
      </c>
      <c r="V77" s="129">
        <v>149.7</v>
      </c>
      <c r="W77" s="18">
        <v>186.6</v>
      </c>
      <c r="X77" s="14">
        <v>179.7</v>
      </c>
      <c r="Y77" s="14">
        <v>170.9</v>
      </c>
      <c r="Z77" s="18">
        <v>172.2</v>
      </c>
    </row>
    <row r="78" spans="1:26" ht="25.5">
      <c r="A78" s="136" t="s">
        <v>614</v>
      </c>
      <c r="B78" s="7">
        <v>406.8</v>
      </c>
      <c r="C78" s="118">
        <v>425.3</v>
      </c>
      <c r="D78" s="121">
        <v>445</v>
      </c>
      <c r="E78" s="118">
        <v>409.9</v>
      </c>
      <c r="F78" s="118">
        <v>403.2</v>
      </c>
      <c r="G78" s="118">
        <v>428.2</v>
      </c>
      <c r="H78" s="118">
        <v>457.7</v>
      </c>
      <c r="I78" s="118">
        <v>500.8</v>
      </c>
      <c r="J78" s="118">
        <v>554.8</v>
      </c>
      <c r="K78" s="118">
        <v>635.1</v>
      </c>
      <c r="L78" s="118">
        <v>720.2</v>
      </c>
      <c r="M78" s="118">
        <v>840.4</v>
      </c>
      <c r="N78" s="118">
        <v>976.9</v>
      </c>
      <c r="O78" s="118">
        <v>1076.6</v>
      </c>
      <c r="P78" s="118">
        <v>1151.7</v>
      </c>
      <c r="Q78" s="121">
        <v>1255</v>
      </c>
      <c r="R78" s="118">
        <v>1335.5</v>
      </c>
      <c r="S78" s="118">
        <v>1358.5</v>
      </c>
      <c r="T78" s="14">
        <v>1442.3</v>
      </c>
      <c r="U78" s="14">
        <v>1467.9</v>
      </c>
      <c r="V78" s="129">
        <v>1442.9</v>
      </c>
      <c r="W78" s="18">
        <v>1397.3</v>
      </c>
      <c r="X78" s="18">
        <v>1291</v>
      </c>
      <c r="Y78" s="14">
        <v>1226.2</v>
      </c>
      <c r="Z78" s="18">
        <v>1300.5</v>
      </c>
    </row>
    <row r="79" spans="1:26" ht="12.75">
      <c r="A79" s="21" t="s">
        <v>334</v>
      </c>
      <c r="B79" s="7"/>
      <c r="C79" s="118"/>
      <c r="D79" s="121"/>
      <c r="E79" s="118"/>
      <c r="F79" s="118"/>
      <c r="G79" s="118"/>
      <c r="H79" s="118"/>
      <c r="I79" s="118"/>
      <c r="J79" s="118"/>
      <c r="K79" s="118"/>
      <c r="L79" s="118"/>
      <c r="M79" s="118"/>
      <c r="N79" s="118"/>
      <c r="O79" s="118"/>
      <c r="P79" s="118"/>
      <c r="Q79" s="121"/>
      <c r="R79" s="118"/>
      <c r="S79" s="118"/>
      <c r="T79" s="14"/>
      <c r="U79" s="14"/>
      <c r="V79" s="129"/>
      <c r="W79" s="18"/>
      <c r="Y79" s="48"/>
      <c r="Z79" s="48"/>
    </row>
    <row r="80" spans="1:26" ht="12.75">
      <c r="A80" s="24" t="s">
        <v>605</v>
      </c>
      <c r="B80" s="7">
        <v>406.8</v>
      </c>
      <c r="C80" s="118">
        <v>425.3</v>
      </c>
      <c r="D80" s="118">
        <v>443.6</v>
      </c>
      <c r="E80" s="118">
        <v>406.5</v>
      </c>
      <c r="F80" s="118">
        <v>395.5</v>
      </c>
      <c r="G80" s="118">
        <v>415.1</v>
      </c>
      <c r="H80" s="137">
        <v>436.2</v>
      </c>
      <c r="I80" s="137">
        <v>470.6</v>
      </c>
      <c r="J80" s="137">
        <v>514.6</v>
      </c>
      <c r="K80" s="137">
        <v>578.9</v>
      </c>
      <c r="L80" s="137">
        <v>647.8</v>
      </c>
      <c r="M80" s="137">
        <v>753.1</v>
      </c>
      <c r="N80" s="137">
        <v>860.2</v>
      </c>
      <c r="O80" s="137">
        <v>930.4</v>
      </c>
      <c r="P80" s="137">
        <v>978.4</v>
      </c>
      <c r="Q80" s="137">
        <v>1055.9</v>
      </c>
      <c r="R80" s="137">
        <v>1108.9</v>
      </c>
      <c r="S80" s="137">
        <v>1125.3</v>
      </c>
      <c r="T80" s="14">
        <v>1166.9</v>
      </c>
      <c r="U80" s="14">
        <v>1177.8</v>
      </c>
      <c r="V80" s="129">
        <v>1157.3</v>
      </c>
      <c r="W80" s="18">
        <v>1125.4</v>
      </c>
      <c r="X80" s="18">
        <v>1060</v>
      </c>
      <c r="Y80" s="14">
        <v>1017.7</v>
      </c>
      <c r="Z80" s="18">
        <v>1110</v>
      </c>
    </row>
    <row r="81" spans="1:26" ht="12.75">
      <c r="A81" s="24" t="s">
        <v>606</v>
      </c>
      <c r="B81" s="10"/>
      <c r="C81" s="118"/>
      <c r="D81" s="118">
        <v>1.4</v>
      </c>
      <c r="E81" s="118">
        <v>3.4</v>
      </c>
      <c r="F81" s="118">
        <v>7.7</v>
      </c>
      <c r="G81" s="118">
        <v>13.1</v>
      </c>
      <c r="H81" s="118">
        <v>21.5</v>
      </c>
      <c r="I81" s="118">
        <v>30.2</v>
      </c>
      <c r="J81" s="118">
        <v>40.2</v>
      </c>
      <c r="K81" s="118">
        <v>56.2</v>
      </c>
      <c r="L81" s="118">
        <v>72.4</v>
      </c>
      <c r="M81" s="118">
        <v>87.3</v>
      </c>
      <c r="N81" s="118">
        <v>116.7</v>
      </c>
      <c r="O81" s="118">
        <v>146.2</v>
      </c>
      <c r="P81" s="118">
        <v>173.3</v>
      </c>
      <c r="Q81" s="118">
        <v>199.1</v>
      </c>
      <c r="R81" s="118">
        <v>226.6</v>
      </c>
      <c r="S81" s="118">
        <v>233.2</v>
      </c>
      <c r="T81" s="14">
        <v>275.5</v>
      </c>
      <c r="U81" s="14">
        <v>290.1</v>
      </c>
      <c r="V81" s="129">
        <v>285.6</v>
      </c>
      <c r="W81" s="18">
        <v>271.9</v>
      </c>
      <c r="X81" s="18">
        <v>231</v>
      </c>
      <c r="Y81" s="14">
        <v>208.4</v>
      </c>
      <c r="Z81" s="18">
        <v>190.5</v>
      </c>
    </row>
    <row r="82" spans="1:26" ht="24" customHeight="1">
      <c r="A82" s="426" t="s">
        <v>2380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row>
  </sheetData>
  <sheetProtection selectLockedCells="1" selectUnlockedCells="1"/>
  <mergeCells count="11">
    <mergeCell ref="A64:Z64"/>
    <mergeCell ref="A82:Z82"/>
    <mergeCell ref="A1:Z1"/>
    <mergeCell ref="A3:Z3"/>
    <mergeCell ref="A8:Z8"/>
    <mergeCell ref="A9:Z9"/>
    <mergeCell ref="A18:Z18"/>
    <mergeCell ref="A38:Z38"/>
    <mergeCell ref="A39:Z39"/>
    <mergeCell ref="A45:Z45"/>
    <mergeCell ref="A46:Z46"/>
  </mergeCells>
  <printOptions/>
  <pageMargins left="0.75" right="0.75" top="1" bottom="1"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V124"/>
  <sheetViews>
    <sheetView zoomScalePageLayoutView="0" workbookViewId="0" topLeftCell="A1">
      <pane xSplit="1" ySplit="3" topLeftCell="H4" activePane="bottomRight" state="frozen"/>
      <selection pane="topLeft" activeCell="A1" sqref="A1"/>
      <selection pane="topRight" activeCell="B1" sqref="B1"/>
      <selection pane="bottomLeft" activeCell="A112" sqref="A112"/>
      <selection pane="bottomRight" activeCell="A1" sqref="A1:Z1"/>
    </sheetView>
  </sheetViews>
  <sheetFormatPr defaultColWidth="9.00390625" defaultRowHeight="12.75"/>
  <cols>
    <col min="1" max="1" width="32.75390625" style="0" customWidth="1"/>
    <col min="21" max="21" width="10.375" style="0" customWidth="1"/>
    <col min="22" max="22" width="10.75390625" style="0" customWidth="1"/>
    <col min="23" max="23" width="9.875" style="0" customWidth="1"/>
    <col min="24" max="24" width="10.62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4.25" customHeight="1">
      <c r="A2" s="3" t="s">
        <v>615</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616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0" ht="26.25" customHeight="1">
      <c r="A4" s="91" t="s">
        <v>617</v>
      </c>
      <c r="B4" s="78"/>
      <c r="C4" s="78"/>
      <c r="D4" s="78"/>
      <c r="E4" s="78"/>
      <c r="F4" s="78"/>
      <c r="G4" s="78"/>
      <c r="H4" s="78"/>
      <c r="I4" s="78"/>
      <c r="J4" s="78"/>
      <c r="K4" s="78"/>
      <c r="L4" s="78"/>
      <c r="M4" s="78"/>
      <c r="N4" s="78"/>
      <c r="O4" s="78"/>
      <c r="P4" s="78"/>
      <c r="Q4" s="78"/>
      <c r="R4" s="78"/>
      <c r="S4" s="78"/>
      <c r="T4" s="78"/>
    </row>
    <row r="5" spans="1:26" ht="13.5" customHeight="1">
      <c r="A5" s="31" t="s">
        <v>618</v>
      </c>
      <c r="C5" s="90">
        <v>12.6</v>
      </c>
      <c r="D5" s="90">
        <v>12.6</v>
      </c>
      <c r="E5" s="90">
        <v>12.3</v>
      </c>
      <c r="F5" s="90">
        <v>12.1</v>
      </c>
      <c r="G5" s="90">
        <v>11.8</v>
      </c>
      <c r="H5" s="90">
        <v>11.5</v>
      </c>
      <c r="I5" s="90">
        <v>11.1</v>
      </c>
      <c r="J5" s="90">
        <v>10.9</v>
      </c>
      <c r="K5" s="90">
        <v>10.7</v>
      </c>
      <c r="L5" s="90">
        <v>10.6</v>
      </c>
      <c r="M5" s="90">
        <v>10.3</v>
      </c>
      <c r="N5" s="90">
        <v>10.1</v>
      </c>
      <c r="O5" s="90">
        <v>9.8</v>
      </c>
      <c r="P5" s="90">
        <v>9.5</v>
      </c>
      <c r="Q5" s="90">
        <v>7.5</v>
      </c>
      <c r="R5" s="90">
        <v>6.8</v>
      </c>
      <c r="S5" s="90">
        <v>6.5</v>
      </c>
      <c r="T5" s="90">
        <v>6.5</v>
      </c>
      <c r="U5" s="90">
        <v>6.3</v>
      </c>
      <c r="V5" s="90">
        <v>6.3</v>
      </c>
      <c r="W5" s="90">
        <v>6.2</v>
      </c>
      <c r="X5" s="90">
        <v>5.9</v>
      </c>
      <c r="Y5" s="90">
        <v>5.6</v>
      </c>
      <c r="Z5" s="90">
        <v>5.4</v>
      </c>
    </row>
    <row r="6" spans="1:26" ht="15.75">
      <c r="A6" s="31" t="s">
        <v>619</v>
      </c>
      <c r="C6" s="90">
        <v>130.6</v>
      </c>
      <c r="D6" s="90">
        <v>129.1</v>
      </c>
      <c r="E6" s="90">
        <v>126.2</v>
      </c>
      <c r="F6" s="90">
        <v>125.8</v>
      </c>
      <c r="G6" s="90">
        <v>123.4</v>
      </c>
      <c r="H6" s="90">
        <v>120.1</v>
      </c>
      <c r="I6" s="90">
        <v>117.3</v>
      </c>
      <c r="J6" s="90">
        <v>114.7</v>
      </c>
      <c r="K6" s="90">
        <v>115</v>
      </c>
      <c r="L6" s="90">
        <v>114.4</v>
      </c>
      <c r="M6" s="90">
        <v>112.6</v>
      </c>
      <c r="N6" s="90">
        <v>111.5</v>
      </c>
      <c r="O6" s="90">
        <v>112.2</v>
      </c>
      <c r="P6" s="90">
        <v>110.9</v>
      </c>
      <c r="Q6" s="90">
        <v>108.7</v>
      </c>
      <c r="R6" s="90">
        <v>106.6</v>
      </c>
      <c r="S6" s="90">
        <v>98</v>
      </c>
      <c r="T6" s="90">
        <v>96.2</v>
      </c>
      <c r="U6" s="90">
        <v>93.8</v>
      </c>
      <c r="V6" s="90">
        <v>94.2</v>
      </c>
      <c r="W6" s="90">
        <v>92.9</v>
      </c>
      <c r="X6" s="90">
        <v>90.6</v>
      </c>
      <c r="Y6" s="90">
        <v>86.6</v>
      </c>
      <c r="Z6" s="90">
        <v>83.4</v>
      </c>
    </row>
    <row r="7" spans="1:26" ht="25.5">
      <c r="A7" s="31" t="s">
        <v>620</v>
      </c>
      <c r="C7" s="90">
        <v>20.7</v>
      </c>
      <c r="D7" s="90">
        <v>20.9</v>
      </c>
      <c r="E7" s="90">
        <v>21.6</v>
      </c>
      <c r="F7" s="90">
        <v>21.1</v>
      </c>
      <c r="G7" s="90">
        <v>22.1</v>
      </c>
      <c r="H7" s="90">
        <v>21.7</v>
      </c>
      <c r="I7" s="90">
        <v>21.1</v>
      </c>
      <c r="J7" s="90">
        <v>21.1</v>
      </c>
      <c r="K7" s="90">
        <v>21.3</v>
      </c>
      <c r="L7" s="90">
        <v>21.3</v>
      </c>
      <c r="M7" s="90">
        <v>21.4</v>
      </c>
      <c r="N7" s="90">
        <v>21.5</v>
      </c>
      <c r="O7" s="90">
        <v>22.1</v>
      </c>
      <c r="P7" s="90">
        <v>21.8</v>
      </c>
      <c r="Q7" s="90">
        <v>18.8</v>
      </c>
      <c r="R7" s="90">
        <v>18.3</v>
      </c>
      <c r="S7" s="138" t="s">
        <v>621</v>
      </c>
      <c r="T7" s="90">
        <v>15.3</v>
      </c>
      <c r="U7" s="138" t="s">
        <v>622</v>
      </c>
      <c r="V7" s="90">
        <v>16.3</v>
      </c>
      <c r="W7" s="139">
        <v>16.5</v>
      </c>
      <c r="X7" s="7">
        <v>16.5</v>
      </c>
      <c r="Y7" s="7">
        <v>17.1</v>
      </c>
      <c r="Z7" s="90">
        <v>18.6</v>
      </c>
    </row>
    <row r="8" spans="1:26" ht="38.25">
      <c r="A8" s="31" t="s">
        <v>623</v>
      </c>
      <c r="C8" s="90">
        <v>3320.7</v>
      </c>
      <c r="D8" s="90">
        <v>3384</v>
      </c>
      <c r="E8" s="90">
        <v>3425.7</v>
      </c>
      <c r="F8" s="90">
        <v>3457.9</v>
      </c>
      <c r="G8" s="90">
        <v>3470.1</v>
      </c>
      <c r="H8" s="90">
        <v>3475.3</v>
      </c>
      <c r="I8" s="90">
        <v>3482.5</v>
      </c>
      <c r="J8" s="90">
        <v>3494.6</v>
      </c>
      <c r="K8" s="90">
        <v>3533.7</v>
      </c>
      <c r="L8" s="90">
        <v>3548.4</v>
      </c>
      <c r="M8" s="90">
        <v>3565.2</v>
      </c>
      <c r="N8" s="90">
        <v>3557.8</v>
      </c>
      <c r="O8" s="90">
        <v>3577.5</v>
      </c>
      <c r="P8" s="90">
        <v>3637.9</v>
      </c>
      <c r="Q8" s="90">
        <v>3646.2</v>
      </c>
      <c r="R8" s="90">
        <v>3673.9</v>
      </c>
      <c r="S8" s="90">
        <v>3651</v>
      </c>
      <c r="T8" s="90">
        <v>3657.2</v>
      </c>
      <c r="U8" s="140">
        <v>3685.1</v>
      </c>
      <c r="V8" s="90">
        <v>3727.7</v>
      </c>
      <c r="W8" s="90">
        <v>3780.4</v>
      </c>
      <c r="X8" s="90">
        <v>3799.4</v>
      </c>
      <c r="Y8" s="90">
        <v>3858.5</v>
      </c>
      <c r="Z8" s="90">
        <v>3861</v>
      </c>
    </row>
    <row r="9" spans="1:26" ht="38.25" customHeight="1">
      <c r="A9" s="31" t="s">
        <v>624</v>
      </c>
      <c r="C9" s="90">
        <v>223.5</v>
      </c>
      <c r="D9" s="90">
        <v>228.1</v>
      </c>
      <c r="E9" s="90">
        <v>230.7</v>
      </c>
      <c r="F9" s="90">
        <v>235.1</v>
      </c>
      <c r="G9" s="90">
        <v>236.3</v>
      </c>
      <c r="H9" s="90">
        <v>237</v>
      </c>
      <c r="I9" s="90">
        <v>237.9</v>
      </c>
      <c r="J9" s="90">
        <v>239.7</v>
      </c>
      <c r="K9" s="90">
        <v>243.2</v>
      </c>
      <c r="L9" s="90">
        <v>245.4</v>
      </c>
      <c r="M9" s="90">
        <v>247.8</v>
      </c>
      <c r="N9" s="90">
        <v>248.4</v>
      </c>
      <c r="O9" s="90">
        <v>250.8</v>
      </c>
      <c r="P9" s="90">
        <v>256</v>
      </c>
      <c r="Q9" s="90">
        <v>255.2</v>
      </c>
      <c r="R9" s="90">
        <v>257.4</v>
      </c>
      <c r="S9" s="90">
        <v>255.8</v>
      </c>
      <c r="T9" s="90">
        <v>256</v>
      </c>
      <c r="U9" s="138">
        <v>257.9</v>
      </c>
      <c r="V9" s="90">
        <v>260.6</v>
      </c>
      <c r="W9" s="90">
        <v>263.7</v>
      </c>
      <c r="X9" s="90">
        <v>264.5</v>
      </c>
      <c r="Y9" s="90">
        <v>263.8</v>
      </c>
      <c r="Z9" s="90">
        <v>263.5</v>
      </c>
    </row>
    <row r="10" spans="1:26" ht="12.75">
      <c r="A10" s="31" t="s">
        <v>625</v>
      </c>
      <c r="C10" s="90">
        <v>1939.5</v>
      </c>
      <c r="D10" s="90">
        <v>1914.7</v>
      </c>
      <c r="E10" s="90">
        <v>1873.9</v>
      </c>
      <c r="F10" s="90">
        <v>1850.5</v>
      </c>
      <c r="G10" s="90">
        <v>1812.7</v>
      </c>
      <c r="H10" s="90">
        <v>1760.7</v>
      </c>
      <c r="I10" s="90">
        <v>1716.5</v>
      </c>
      <c r="J10" s="90">
        <v>1672.4</v>
      </c>
      <c r="K10" s="90">
        <v>1671.6</v>
      </c>
      <c r="L10" s="90">
        <v>1653.4</v>
      </c>
      <c r="M10" s="90">
        <v>1619.7</v>
      </c>
      <c r="N10" s="90">
        <v>1596.6</v>
      </c>
      <c r="O10" s="121" t="s">
        <v>626</v>
      </c>
      <c r="P10" s="90">
        <v>1575.4</v>
      </c>
      <c r="Q10" s="90">
        <v>1553.6</v>
      </c>
      <c r="R10" s="90">
        <v>1521.7</v>
      </c>
      <c r="S10" s="90">
        <v>1398.5</v>
      </c>
      <c r="T10" s="90">
        <v>1373.4</v>
      </c>
      <c r="U10" s="90">
        <v>1339.5</v>
      </c>
      <c r="V10" s="90">
        <v>1347.1</v>
      </c>
      <c r="W10" s="90">
        <v>1332.3</v>
      </c>
      <c r="X10" s="90">
        <v>1301.9</v>
      </c>
      <c r="Y10" s="90">
        <v>1266.8</v>
      </c>
      <c r="Z10" s="90">
        <v>1222</v>
      </c>
    </row>
    <row r="11" spans="1:24" ht="12.75">
      <c r="A11" s="39" t="s">
        <v>238</v>
      </c>
      <c r="B11" s="90"/>
      <c r="C11" s="90"/>
      <c r="D11" s="90"/>
      <c r="E11" s="90"/>
      <c r="F11" s="90"/>
      <c r="G11" s="90"/>
      <c r="H11" s="90"/>
      <c r="I11" s="90"/>
      <c r="J11" s="90"/>
      <c r="K11" s="90"/>
      <c r="L11" s="90"/>
      <c r="M11" s="90"/>
      <c r="N11" s="90"/>
      <c r="O11" s="90"/>
      <c r="P11" s="90"/>
      <c r="Q11" s="90"/>
      <c r="R11" s="90"/>
      <c r="T11" s="7"/>
      <c r="U11" s="48"/>
      <c r="V11" s="90"/>
      <c r="X11" s="35"/>
    </row>
    <row r="12" spans="1:26" ht="12.75">
      <c r="A12" s="49" t="s">
        <v>627</v>
      </c>
      <c r="C12" s="90">
        <v>482</v>
      </c>
      <c r="D12" s="90">
        <v>478.6</v>
      </c>
      <c r="E12" s="90">
        <v>464.4</v>
      </c>
      <c r="F12" s="90">
        <v>453.2</v>
      </c>
      <c r="G12" s="90">
        <v>444.2</v>
      </c>
      <c r="H12" s="90">
        <v>427.9</v>
      </c>
      <c r="I12" s="90">
        <v>407.9</v>
      </c>
      <c r="J12" s="90">
        <v>393.4</v>
      </c>
      <c r="K12" s="90">
        <v>394.8</v>
      </c>
      <c r="L12" s="90">
        <v>366.8</v>
      </c>
      <c r="M12" s="90">
        <v>352.3</v>
      </c>
      <c r="N12" s="90">
        <v>345</v>
      </c>
      <c r="O12" s="90">
        <v>340.4</v>
      </c>
      <c r="P12" s="90">
        <v>329.7</v>
      </c>
      <c r="Q12" s="90">
        <v>326.1</v>
      </c>
      <c r="R12" s="90">
        <v>320.7</v>
      </c>
      <c r="S12" s="90">
        <v>251.8</v>
      </c>
      <c r="T12" s="90">
        <v>304.7</v>
      </c>
      <c r="U12" s="90">
        <v>296.1</v>
      </c>
      <c r="V12" s="90">
        <v>299.2</v>
      </c>
      <c r="W12" s="7">
        <v>302.8</v>
      </c>
      <c r="X12" s="90">
        <v>294.3</v>
      </c>
      <c r="Y12" s="90">
        <v>280.3</v>
      </c>
      <c r="Z12" s="90">
        <v>266.2</v>
      </c>
    </row>
    <row r="13" spans="1:26" ht="12.75">
      <c r="A13" s="49" t="s">
        <v>628</v>
      </c>
      <c r="C13" s="90">
        <v>340.5</v>
      </c>
      <c r="D13" s="90">
        <v>337.3</v>
      </c>
      <c r="E13" s="90">
        <v>324.1</v>
      </c>
      <c r="F13" s="90">
        <v>322.1</v>
      </c>
      <c r="G13" s="90">
        <v>323.5</v>
      </c>
      <c r="H13" s="90">
        <v>318.2</v>
      </c>
      <c r="I13" s="90">
        <v>311.8</v>
      </c>
      <c r="J13" s="90">
        <v>306.7</v>
      </c>
      <c r="K13" s="90">
        <v>306</v>
      </c>
      <c r="L13" s="90">
        <v>299.7</v>
      </c>
      <c r="M13" s="90">
        <v>291.4</v>
      </c>
      <c r="N13" s="90">
        <v>288.1</v>
      </c>
      <c r="O13" s="121" t="s">
        <v>629</v>
      </c>
      <c r="P13" s="90">
        <v>279.7</v>
      </c>
      <c r="Q13" s="90">
        <v>278.1</v>
      </c>
      <c r="R13" s="90">
        <v>273.8</v>
      </c>
      <c r="S13" s="90">
        <v>265.3</v>
      </c>
      <c r="T13" s="90">
        <v>262.7</v>
      </c>
      <c r="U13" s="90">
        <v>257.2</v>
      </c>
      <c r="V13" s="90">
        <v>259.5</v>
      </c>
      <c r="W13" s="7">
        <v>256.4</v>
      </c>
      <c r="X13" s="90">
        <v>251.3</v>
      </c>
      <c r="Y13" s="90">
        <v>241.8</v>
      </c>
      <c r="Z13" s="90">
        <v>231.7</v>
      </c>
    </row>
    <row r="14" spans="1:26" ht="12.75">
      <c r="A14" s="49" t="s">
        <v>630</v>
      </c>
      <c r="C14" s="90">
        <v>37.7</v>
      </c>
      <c r="D14" s="90">
        <v>38.6</v>
      </c>
      <c r="E14" s="90">
        <v>37.7</v>
      </c>
      <c r="F14" s="90">
        <v>38</v>
      </c>
      <c r="G14" s="90">
        <v>37.9</v>
      </c>
      <c r="H14" s="90">
        <v>37.9</v>
      </c>
      <c r="I14" s="90">
        <v>38.1</v>
      </c>
      <c r="J14" s="90">
        <v>37.5</v>
      </c>
      <c r="K14" s="90">
        <v>38.2</v>
      </c>
      <c r="L14" s="90">
        <v>38.1</v>
      </c>
      <c r="M14" s="90">
        <v>38.4</v>
      </c>
      <c r="N14" s="90">
        <v>38.3</v>
      </c>
      <c r="O14" s="90">
        <v>38.1</v>
      </c>
      <c r="P14" s="90">
        <v>38.3</v>
      </c>
      <c r="Q14" s="90">
        <v>38.9</v>
      </c>
      <c r="R14" s="90">
        <v>39.2</v>
      </c>
      <c r="S14" s="90">
        <v>39.3</v>
      </c>
      <c r="T14" s="90">
        <v>39.3</v>
      </c>
      <c r="U14" s="90">
        <v>39.7</v>
      </c>
      <c r="V14" s="90">
        <v>40.4</v>
      </c>
      <c r="W14" s="141">
        <v>42.8</v>
      </c>
      <c r="X14" s="90">
        <v>43.4</v>
      </c>
      <c r="Y14" s="90">
        <v>44.3</v>
      </c>
      <c r="Z14" s="90">
        <v>44.4</v>
      </c>
    </row>
    <row r="15" spans="1:26" ht="12.75">
      <c r="A15" s="49" t="s">
        <v>631</v>
      </c>
      <c r="C15" s="90">
        <v>117.5</v>
      </c>
      <c r="D15" s="90">
        <v>118.7</v>
      </c>
      <c r="E15" s="90">
        <v>114.4</v>
      </c>
      <c r="F15" s="90">
        <v>111.6</v>
      </c>
      <c r="G15" s="90">
        <v>109.4</v>
      </c>
      <c r="H15" s="90">
        <v>105.6</v>
      </c>
      <c r="I15" s="90">
        <v>101.4</v>
      </c>
      <c r="J15" s="90">
        <v>97.7</v>
      </c>
      <c r="K15" s="90">
        <v>98.1</v>
      </c>
      <c r="L15" s="90">
        <v>92.2</v>
      </c>
      <c r="M15" s="90">
        <v>87.1</v>
      </c>
      <c r="N15" s="90">
        <v>84.6</v>
      </c>
      <c r="O15" s="90">
        <v>82.3</v>
      </c>
      <c r="P15" s="90">
        <v>81.7</v>
      </c>
      <c r="Q15" s="90">
        <v>79.1</v>
      </c>
      <c r="R15" s="90">
        <v>76.7</v>
      </c>
      <c r="S15" s="90">
        <v>72.9</v>
      </c>
      <c r="T15" s="90">
        <v>71.1</v>
      </c>
      <c r="U15" s="142" t="s">
        <v>632</v>
      </c>
      <c r="V15" s="90">
        <v>66.9</v>
      </c>
      <c r="W15" s="141">
        <v>64.6</v>
      </c>
      <c r="X15" s="90">
        <v>61.1</v>
      </c>
      <c r="Y15" s="90">
        <v>57.5</v>
      </c>
      <c r="Z15" s="90">
        <v>53.2</v>
      </c>
    </row>
    <row r="16" spans="1:26" ht="12.75">
      <c r="A16" s="49" t="s">
        <v>633</v>
      </c>
      <c r="C16" s="90">
        <v>91.7</v>
      </c>
      <c r="D16" s="90">
        <v>90.7</v>
      </c>
      <c r="E16" s="90">
        <v>88.2</v>
      </c>
      <c r="F16" s="90">
        <v>89.6</v>
      </c>
      <c r="G16" s="90">
        <v>88.6</v>
      </c>
      <c r="H16" s="90">
        <v>87.3</v>
      </c>
      <c r="I16" s="90">
        <v>87.3</v>
      </c>
      <c r="J16" s="90">
        <v>87.5</v>
      </c>
      <c r="K16" s="90">
        <v>89.3</v>
      </c>
      <c r="L16" s="90">
        <v>86.9</v>
      </c>
      <c r="M16" s="90">
        <v>85.3</v>
      </c>
      <c r="N16" s="90">
        <v>84.8</v>
      </c>
      <c r="O16" s="90">
        <v>84.6</v>
      </c>
      <c r="P16" s="90">
        <v>84.3</v>
      </c>
      <c r="Q16" s="90">
        <v>84.5</v>
      </c>
      <c r="R16" s="90">
        <v>84.5</v>
      </c>
      <c r="S16" s="90">
        <v>84.1</v>
      </c>
      <c r="T16" s="90">
        <v>84.9</v>
      </c>
      <c r="U16" s="90">
        <v>84</v>
      </c>
      <c r="V16" s="90">
        <v>91</v>
      </c>
      <c r="W16" s="141">
        <v>93.2</v>
      </c>
      <c r="X16" s="90">
        <v>90.9</v>
      </c>
      <c r="Y16" s="90">
        <v>86.5</v>
      </c>
      <c r="Z16" s="90">
        <v>82.1</v>
      </c>
    </row>
    <row r="17" spans="1:26" ht="12.75">
      <c r="A17" s="49" t="s">
        <v>634</v>
      </c>
      <c r="C17" s="90">
        <v>130.1</v>
      </c>
      <c r="D17" s="90">
        <v>126.6</v>
      </c>
      <c r="E17" s="90">
        <v>124.3</v>
      </c>
      <c r="F17" s="90">
        <v>124.3</v>
      </c>
      <c r="G17" s="90">
        <v>119.7</v>
      </c>
      <c r="H17" s="90">
        <v>114.7</v>
      </c>
      <c r="I17" s="90">
        <v>109.3</v>
      </c>
      <c r="J17" s="90">
        <v>105.7</v>
      </c>
      <c r="K17" s="90">
        <v>103.4</v>
      </c>
      <c r="L17" s="90">
        <v>99.1</v>
      </c>
      <c r="M17" s="90">
        <v>94.5</v>
      </c>
      <c r="N17" s="90">
        <v>91.3</v>
      </c>
      <c r="O17" s="90">
        <v>88</v>
      </c>
      <c r="P17" s="90">
        <v>84.6</v>
      </c>
      <c r="Q17" s="90">
        <v>81.7</v>
      </c>
      <c r="R17" s="90">
        <v>79.1</v>
      </c>
      <c r="S17" s="90">
        <v>74.1</v>
      </c>
      <c r="T17" s="90">
        <v>74</v>
      </c>
      <c r="U17" s="90">
        <v>70.5</v>
      </c>
      <c r="V17" s="90">
        <v>71.1</v>
      </c>
      <c r="W17" s="141">
        <v>70.2</v>
      </c>
      <c r="X17" s="90">
        <v>68.2</v>
      </c>
      <c r="Y17" s="90">
        <v>65.3</v>
      </c>
      <c r="Z17" s="90">
        <v>62.7</v>
      </c>
    </row>
    <row r="18" spans="1:26" ht="12.75">
      <c r="A18" s="49" t="s">
        <v>635</v>
      </c>
      <c r="C18" s="90">
        <v>31.5</v>
      </c>
      <c r="D18" s="90">
        <v>31.7</v>
      </c>
      <c r="E18" s="90">
        <v>31.4</v>
      </c>
      <c r="F18" s="90">
        <v>31.4</v>
      </c>
      <c r="G18" s="90">
        <v>31.1</v>
      </c>
      <c r="H18" s="90">
        <v>30.1</v>
      </c>
      <c r="I18" s="90">
        <v>29.5</v>
      </c>
      <c r="J18" s="90">
        <v>28.9</v>
      </c>
      <c r="K18" s="90">
        <v>29.2</v>
      </c>
      <c r="L18" s="90">
        <v>28.1</v>
      </c>
      <c r="M18" s="90">
        <v>27.1</v>
      </c>
      <c r="N18" s="90">
        <v>27</v>
      </c>
      <c r="O18" s="90">
        <v>26.6</v>
      </c>
      <c r="P18" s="90">
        <v>26.3</v>
      </c>
      <c r="Q18" s="90">
        <v>26.2</v>
      </c>
      <c r="R18" s="90">
        <v>26</v>
      </c>
      <c r="S18" s="90">
        <v>25.7</v>
      </c>
      <c r="T18" s="90">
        <v>26.5</v>
      </c>
      <c r="U18" s="90">
        <v>25.8</v>
      </c>
      <c r="V18" s="90">
        <v>25.4</v>
      </c>
      <c r="W18" s="141">
        <v>23.7</v>
      </c>
      <c r="X18" s="90">
        <v>23.1</v>
      </c>
      <c r="Y18" s="90">
        <v>22.1</v>
      </c>
      <c r="Z18" s="90">
        <v>20.6</v>
      </c>
    </row>
    <row r="19" spans="1:26" ht="12.75">
      <c r="A19" s="49" t="s">
        <v>636</v>
      </c>
      <c r="C19" s="90">
        <v>37</v>
      </c>
      <c r="D19" s="90">
        <v>35.7</v>
      </c>
      <c r="E19" s="90">
        <v>34.7</v>
      </c>
      <c r="F19" s="90">
        <v>33.7</v>
      </c>
      <c r="G19" s="90">
        <v>32.9</v>
      </c>
      <c r="H19" s="90">
        <v>32</v>
      </c>
      <c r="I19" s="90">
        <v>30.7</v>
      </c>
      <c r="J19" s="90">
        <v>29.7</v>
      </c>
      <c r="K19" s="90">
        <v>29.6</v>
      </c>
      <c r="L19" s="90">
        <v>28.1</v>
      </c>
      <c r="M19" s="90">
        <v>26.6</v>
      </c>
      <c r="N19" s="90">
        <v>25.8</v>
      </c>
      <c r="O19" s="90">
        <v>25.2</v>
      </c>
      <c r="P19" s="90">
        <v>24.5</v>
      </c>
      <c r="Q19" s="90">
        <v>23.7</v>
      </c>
      <c r="R19" s="90">
        <v>23.3</v>
      </c>
      <c r="S19" s="90">
        <v>21.7</v>
      </c>
      <c r="T19" s="90">
        <v>21</v>
      </c>
      <c r="U19" s="90">
        <v>20.3</v>
      </c>
      <c r="V19" s="90">
        <v>20.9</v>
      </c>
      <c r="W19" s="141">
        <v>20.2</v>
      </c>
      <c r="X19" s="90">
        <v>19.6</v>
      </c>
      <c r="Y19" s="90">
        <v>18.7</v>
      </c>
      <c r="Z19" s="90">
        <v>18</v>
      </c>
    </row>
    <row r="20" spans="1:26" ht="12.75">
      <c r="A20" s="49" t="s">
        <v>637</v>
      </c>
      <c r="C20" s="90">
        <v>34.2</v>
      </c>
      <c r="D20" s="90">
        <v>32.8</v>
      </c>
      <c r="E20" s="90">
        <v>33</v>
      </c>
      <c r="F20" s="90">
        <v>33</v>
      </c>
      <c r="G20" s="90">
        <v>33</v>
      </c>
      <c r="H20" s="90">
        <v>32.5</v>
      </c>
      <c r="I20" s="90">
        <v>31.5</v>
      </c>
      <c r="J20" s="90">
        <v>30.4</v>
      </c>
      <c r="K20" s="90">
        <v>30</v>
      </c>
      <c r="L20" s="90">
        <v>27</v>
      </c>
      <c r="M20" s="90">
        <v>24.6</v>
      </c>
      <c r="N20" s="90">
        <v>23.4</v>
      </c>
      <c r="O20" s="90">
        <v>22.4</v>
      </c>
      <c r="P20" s="90">
        <v>21.6</v>
      </c>
      <c r="Q20" s="90">
        <v>20.5</v>
      </c>
      <c r="R20" s="90">
        <v>19.9</v>
      </c>
      <c r="S20" s="90">
        <v>18</v>
      </c>
      <c r="T20" s="90">
        <v>17.2</v>
      </c>
      <c r="U20" s="90">
        <v>16.4</v>
      </c>
      <c r="V20" s="90">
        <v>16.5</v>
      </c>
      <c r="W20" s="90">
        <v>16</v>
      </c>
      <c r="X20" s="90">
        <v>15.2</v>
      </c>
      <c r="Y20" s="90">
        <v>13.9</v>
      </c>
      <c r="Z20" s="90">
        <v>13</v>
      </c>
    </row>
    <row r="21" spans="1:26" ht="12.75">
      <c r="A21" s="49" t="s">
        <v>638</v>
      </c>
      <c r="C21" s="90">
        <v>193.6</v>
      </c>
      <c r="D21" s="90">
        <v>190.3</v>
      </c>
      <c r="E21" s="90">
        <v>188.9</v>
      </c>
      <c r="F21" s="90">
        <v>187.1</v>
      </c>
      <c r="G21" s="90">
        <v>183.5</v>
      </c>
      <c r="H21" s="90">
        <v>180.3</v>
      </c>
      <c r="I21" s="90">
        <v>178.8</v>
      </c>
      <c r="J21" s="90">
        <v>174.1</v>
      </c>
      <c r="K21" s="90">
        <v>173.3</v>
      </c>
      <c r="L21" s="90">
        <v>169.5</v>
      </c>
      <c r="M21" s="90">
        <v>167</v>
      </c>
      <c r="N21" s="90">
        <v>166</v>
      </c>
      <c r="O21" s="90">
        <v>168.8</v>
      </c>
      <c r="P21" s="90">
        <v>167</v>
      </c>
      <c r="Q21" s="90">
        <v>165.8</v>
      </c>
      <c r="R21" s="90">
        <v>165.1</v>
      </c>
      <c r="S21" s="90">
        <v>162.6</v>
      </c>
      <c r="T21" s="90">
        <v>159.8</v>
      </c>
      <c r="U21" s="90">
        <v>153.4</v>
      </c>
      <c r="V21" s="90">
        <v>153.2</v>
      </c>
      <c r="W21" s="141">
        <v>149.4</v>
      </c>
      <c r="X21" s="90">
        <v>147.6</v>
      </c>
      <c r="Y21" s="90">
        <v>142.9</v>
      </c>
      <c r="Z21" s="90">
        <v>141.7</v>
      </c>
    </row>
    <row r="22" spans="1:26" ht="12.75">
      <c r="A22" s="49" t="s">
        <v>639</v>
      </c>
      <c r="C22" s="90">
        <v>43.9</v>
      </c>
      <c r="D22" s="90">
        <v>38.6</v>
      </c>
      <c r="E22" s="90">
        <v>35.9</v>
      </c>
      <c r="F22" s="90">
        <v>34.6</v>
      </c>
      <c r="G22" s="90">
        <v>34.2</v>
      </c>
      <c r="H22" s="90">
        <v>32.1</v>
      </c>
      <c r="I22" s="90">
        <v>30.7</v>
      </c>
      <c r="J22" s="90">
        <v>29.3</v>
      </c>
      <c r="K22" s="90">
        <v>29.6</v>
      </c>
      <c r="L22" s="90">
        <v>30.3</v>
      </c>
      <c r="M22" s="90">
        <v>29.9</v>
      </c>
      <c r="N22" s="90">
        <v>29.6</v>
      </c>
      <c r="O22" s="90">
        <v>29.8</v>
      </c>
      <c r="P22" s="90">
        <v>29.3</v>
      </c>
      <c r="Q22" s="90">
        <v>28.8</v>
      </c>
      <c r="R22" s="90">
        <v>28.4</v>
      </c>
      <c r="S22" s="90">
        <v>27.5</v>
      </c>
      <c r="T22" s="90">
        <v>26.8</v>
      </c>
      <c r="U22" s="90">
        <v>26.3</v>
      </c>
      <c r="V22" s="90">
        <v>26.3</v>
      </c>
      <c r="W22" s="141">
        <v>25.5</v>
      </c>
      <c r="X22" s="90">
        <v>25.3</v>
      </c>
      <c r="Y22" s="90">
        <v>23.5</v>
      </c>
      <c r="Z22" s="90">
        <v>23.2</v>
      </c>
    </row>
    <row r="23" spans="1:26" ht="12.75">
      <c r="A23" s="49" t="s">
        <v>640</v>
      </c>
      <c r="C23" s="90">
        <v>91.1</v>
      </c>
      <c r="D23" s="90">
        <v>91.4</v>
      </c>
      <c r="E23" s="90">
        <v>92</v>
      </c>
      <c r="F23" s="90">
        <v>92.3</v>
      </c>
      <c r="G23" s="90">
        <v>92.6</v>
      </c>
      <c r="H23" s="90">
        <v>92</v>
      </c>
      <c r="I23" s="90">
        <v>90.1</v>
      </c>
      <c r="J23" s="90">
        <v>89.6</v>
      </c>
      <c r="K23" s="90">
        <v>91.5</v>
      </c>
      <c r="L23" s="90">
        <v>88.8</v>
      </c>
      <c r="M23" s="90">
        <v>86.7</v>
      </c>
      <c r="N23" s="90">
        <v>85.8</v>
      </c>
      <c r="O23" s="90">
        <v>86</v>
      </c>
      <c r="P23" s="90">
        <v>86.3</v>
      </c>
      <c r="Q23" s="90">
        <v>87.1</v>
      </c>
      <c r="R23" s="90">
        <v>85.7</v>
      </c>
      <c r="S23" s="90">
        <v>83.9</v>
      </c>
      <c r="T23" s="90">
        <v>83.5</v>
      </c>
      <c r="U23" s="90">
        <v>83.5</v>
      </c>
      <c r="V23" s="90">
        <v>84.7</v>
      </c>
      <c r="W23" s="90">
        <v>86</v>
      </c>
      <c r="X23" s="90">
        <v>84.4</v>
      </c>
      <c r="Y23" s="90">
        <v>81.6</v>
      </c>
      <c r="Z23" s="90">
        <v>77.7</v>
      </c>
    </row>
    <row r="24" spans="1:26" ht="25.5">
      <c r="A24" s="49" t="s">
        <v>641</v>
      </c>
      <c r="C24" s="90">
        <v>113.1</v>
      </c>
      <c r="D24" s="90">
        <v>110.8</v>
      </c>
      <c r="E24" s="90">
        <v>106.8</v>
      </c>
      <c r="F24" s="90">
        <v>105.1</v>
      </c>
      <c r="G24" s="90">
        <v>101.8</v>
      </c>
      <c r="H24" s="90">
        <v>98.7</v>
      </c>
      <c r="I24" s="90">
        <v>95.2</v>
      </c>
      <c r="J24" s="90">
        <v>91.6</v>
      </c>
      <c r="K24" s="90">
        <v>90.7</v>
      </c>
      <c r="L24" s="90">
        <v>87.8</v>
      </c>
      <c r="M24" s="90">
        <v>85.9</v>
      </c>
      <c r="N24" s="90">
        <v>85</v>
      </c>
      <c r="O24" s="90">
        <v>83.7</v>
      </c>
      <c r="P24" s="90">
        <v>81.9</v>
      </c>
      <c r="Q24" s="90">
        <v>82.3</v>
      </c>
      <c r="R24" s="90">
        <v>82</v>
      </c>
      <c r="S24" s="90">
        <v>81.1</v>
      </c>
      <c r="T24" s="90">
        <v>80.5</v>
      </c>
      <c r="U24" s="90">
        <v>80.3</v>
      </c>
      <c r="V24" s="90">
        <v>79.2</v>
      </c>
      <c r="W24" s="141">
        <v>77.4</v>
      </c>
      <c r="X24" s="90">
        <v>74.9</v>
      </c>
      <c r="Y24" s="90">
        <v>72.4</v>
      </c>
      <c r="Z24" s="90">
        <v>69.4</v>
      </c>
    </row>
    <row r="25" spans="1:26" ht="12.75">
      <c r="A25" s="49" t="s">
        <v>642</v>
      </c>
      <c r="C25" s="90">
        <v>59.5</v>
      </c>
      <c r="D25" s="90">
        <v>57.3</v>
      </c>
      <c r="E25" s="90">
        <v>54.1</v>
      </c>
      <c r="F25" s="90">
        <v>50.2</v>
      </c>
      <c r="G25" s="90">
        <v>47.7</v>
      </c>
      <c r="H25" s="90">
        <v>42.9</v>
      </c>
      <c r="I25" s="90">
        <v>37.4</v>
      </c>
      <c r="J25" s="90">
        <v>33</v>
      </c>
      <c r="K25" s="90">
        <v>33</v>
      </c>
      <c r="L25" s="90">
        <v>30.9</v>
      </c>
      <c r="M25" s="90">
        <v>26.3</v>
      </c>
      <c r="N25" s="90">
        <v>23.4</v>
      </c>
      <c r="O25" s="90">
        <v>21.1</v>
      </c>
      <c r="P25" s="90">
        <v>22.6</v>
      </c>
      <c r="Q25" s="90">
        <v>19.7</v>
      </c>
      <c r="R25" s="90">
        <v>15.9</v>
      </c>
      <c r="S25" s="90">
        <v>13.2</v>
      </c>
      <c r="T25" s="90">
        <v>10.9</v>
      </c>
      <c r="U25" s="90">
        <v>9.7</v>
      </c>
      <c r="V25" s="90">
        <v>8.3</v>
      </c>
      <c r="W25" s="143">
        <v>1.4</v>
      </c>
      <c r="X25" s="90">
        <v>1.8</v>
      </c>
      <c r="Y25" s="90">
        <v>3.2</v>
      </c>
      <c r="Z25" s="90">
        <v>2.1</v>
      </c>
    </row>
    <row r="26" spans="1:26" ht="25.5">
      <c r="A26" s="17" t="s">
        <v>643</v>
      </c>
      <c r="C26" s="90">
        <v>284.6</v>
      </c>
      <c r="D26" s="90">
        <v>281.8</v>
      </c>
      <c r="E26" s="90">
        <v>272.4</v>
      </c>
      <c r="F26" s="90">
        <v>267.8</v>
      </c>
      <c r="G26" s="90">
        <v>260.4</v>
      </c>
      <c r="H26" s="90">
        <v>251.9</v>
      </c>
      <c r="I26" s="90">
        <v>250.1</v>
      </c>
      <c r="J26" s="90">
        <v>236.4</v>
      </c>
      <c r="K26" s="90">
        <v>228.6</v>
      </c>
      <c r="L26" s="90">
        <v>229.1</v>
      </c>
      <c r="M26" s="90">
        <v>224.1</v>
      </c>
      <c r="N26" s="90">
        <v>214</v>
      </c>
      <c r="O26" s="90">
        <v>210.4</v>
      </c>
      <c r="P26" s="90">
        <v>200.3</v>
      </c>
      <c r="Q26" s="90">
        <v>190.2</v>
      </c>
      <c r="R26" s="90">
        <v>190.1</v>
      </c>
      <c r="S26" s="90">
        <v>191.9</v>
      </c>
      <c r="T26" s="90">
        <v>185.8</v>
      </c>
      <c r="U26" s="90">
        <v>179</v>
      </c>
      <c r="V26" s="90">
        <v>178.4</v>
      </c>
      <c r="W26" s="15">
        <v>177.9</v>
      </c>
      <c r="X26" s="90">
        <v>173.9</v>
      </c>
      <c r="Y26" s="90">
        <v>166.5</v>
      </c>
      <c r="Z26" s="90">
        <v>163.5</v>
      </c>
    </row>
    <row r="27" spans="1:26" ht="28.5">
      <c r="A27" s="31" t="s">
        <v>644</v>
      </c>
      <c r="C27" s="90">
        <v>42.9</v>
      </c>
      <c r="D27" s="90">
        <v>43.2</v>
      </c>
      <c r="E27" s="90">
        <v>42.9</v>
      </c>
      <c r="F27" s="90">
        <v>44.4</v>
      </c>
      <c r="G27" s="90">
        <v>45.6</v>
      </c>
      <c r="H27" s="90">
        <v>45.9</v>
      </c>
      <c r="I27" s="90">
        <v>46.4</v>
      </c>
      <c r="J27" s="90">
        <v>46.8</v>
      </c>
      <c r="K27" s="90">
        <v>46.8</v>
      </c>
      <c r="L27" s="90">
        <v>46.9</v>
      </c>
      <c r="M27" s="90">
        <v>47.4</v>
      </c>
      <c r="N27" s="90">
        <v>47.9</v>
      </c>
      <c r="O27" s="90">
        <v>48.2</v>
      </c>
      <c r="P27" s="90">
        <v>48.6</v>
      </c>
      <c r="Q27" s="90">
        <v>49.1</v>
      </c>
      <c r="R27" s="90">
        <v>49.6</v>
      </c>
      <c r="S27" s="90">
        <v>49.3</v>
      </c>
      <c r="T27" s="90">
        <v>49.8</v>
      </c>
      <c r="U27" s="90">
        <v>50.1</v>
      </c>
      <c r="V27" s="90">
        <v>51.2</v>
      </c>
      <c r="W27" s="118">
        <v>49.1</v>
      </c>
      <c r="X27" s="118">
        <v>48.9</v>
      </c>
      <c r="Y27" s="90">
        <v>48.5</v>
      </c>
      <c r="Z27" s="90">
        <v>45.9</v>
      </c>
    </row>
    <row r="28" spans="1:26" ht="15.75">
      <c r="A28" s="31" t="s">
        <v>645</v>
      </c>
      <c r="C28" s="90">
        <v>637.3</v>
      </c>
      <c r="D28" s="90">
        <v>641.6</v>
      </c>
      <c r="E28" s="90">
        <v>636.8</v>
      </c>
      <c r="F28" s="90">
        <v>653.7</v>
      </c>
      <c r="G28" s="90">
        <v>669.2</v>
      </c>
      <c r="H28" s="90">
        <v>673.4</v>
      </c>
      <c r="I28" s="90">
        <v>679.8</v>
      </c>
      <c r="J28" s="90">
        <v>682.5</v>
      </c>
      <c r="K28" s="90">
        <v>680.2</v>
      </c>
      <c r="L28" s="90">
        <v>677.8</v>
      </c>
      <c r="M28" s="90">
        <v>682.4</v>
      </c>
      <c r="N28" s="90">
        <v>686</v>
      </c>
      <c r="O28" s="90">
        <v>688.2</v>
      </c>
      <c r="P28" s="90">
        <v>690.3</v>
      </c>
      <c r="Q28" s="90">
        <v>702.2</v>
      </c>
      <c r="R28" s="90">
        <v>707.3</v>
      </c>
      <c r="S28" s="90">
        <v>703.8</v>
      </c>
      <c r="T28" s="90">
        <v>711.3</v>
      </c>
      <c r="U28" s="90">
        <v>715.8</v>
      </c>
      <c r="V28" s="118">
        <v>732.8</v>
      </c>
      <c r="W28" s="118">
        <v>703.2</v>
      </c>
      <c r="X28" s="118">
        <v>702.6</v>
      </c>
      <c r="Y28" s="90">
        <v>709.4</v>
      </c>
      <c r="Z28" s="90">
        <v>673</v>
      </c>
    </row>
    <row r="29" spans="1:26" ht="12.75">
      <c r="A29" s="39" t="s">
        <v>238</v>
      </c>
      <c r="B29" s="90"/>
      <c r="C29" s="90"/>
      <c r="D29" s="90"/>
      <c r="E29" s="90"/>
      <c r="F29" s="90"/>
      <c r="G29" s="90"/>
      <c r="H29" s="90"/>
      <c r="I29" s="90"/>
      <c r="J29" s="90"/>
      <c r="K29" s="90"/>
      <c r="L29" s="90"/>
      <c r="M29" s="90"/>
      <c r="N29" s="90"/>
      <c r="O29" s="90"/>
      <c r="P29" s="90"/>
      <c r="Q29" s="90"/>
      <c r="R29" s="90"/>
      <c r="T29" s="7"/>
      <c r="U29" s="48"/>
      <c r="V29" s="90"/>
      <c r="X29" s="35"/>
      <c r="Y29" s="48"/>
      <c r="Z29" s="48"/>
    </row>
    <row r="30" spans="1:26" ht="12.75">
      <c r="A30" s="21" t="s">
        <v>646</v>
      </c>
      <c r="C30" s="90">
        <v>167</v>
      </c>
      <c r="D30" s="90">
        <v>167.3</v>
      </c>
      <c r="E30" s="90">
        <v>169</v>
      </c>
      <c r="F30" s="90">
        <v>153.4</v>
      </c>
      <c r="G30" s="90">
        <v>157.3</v>
      </c>
      <c r="H30" s="90">
        <v>140.8</v>
      </c>
      <c r="I30" s="90">
        <v>154</v>
      </c>
      <c r="J30" s="90">
        <v>154.8</v>
      </c>
      <c r="K30" s="90">
        <v>159.2</v>
      </c>
      <c r="L30" s="90">
        <v>157.7</v>
      </c>
      <c r="M30" s="90">
        <v>158.8</v>
      </c>
      <c r="N30" s="90">
        <v>158.3</v>
      </c>
      <c r="O30" s="90">
        <v>158.5</v>
      </c>
      <c r="P30" s="90">
        <v>159.7</v>
      </c>
      <c r="Q30" s="90">
        <v>165.3</v>
      </c>
      <c r="R30" s="90">
        <v>167.2</v>
      </c>
      <c r="S30" s="90">
        <v>166.8</v>
      </c>
      <c r="T30" s="90">
        <v>162.5</v>
      </c>
      <c r="U30" s="90">
        <v>164.8</v>
      </c>
      <c r="V30" s="90">
        <v>168.8</v>
      </c>
      <c r="W30" s="141">
        <v>167.5</v>
      </c>
      <c r="X30" s="90">
        <v>167.6</v>
      </c>
      <c r="Y30" s="90">
        <v>162.8</v>
      </c>
      <c r="Z30" s="90">
        <v>159.5</v>
      </c>
    </row>
    <row r="31" spans="1:26" ht="15.75">
      <c r="A31" s="21" t="s">
        <v>1347</v>
      </c>
      <c r="C31" s="90">
        <v>78.6</v>
      </c>
      <c r="D31" s="90">
        <v>79.1</v>
      </c>
      <c r="E31" s="90">
        <v>82.1</v>
      </c>
      <c r="F31" s="90">
        <v>85.2</v>
      </c>
      <c r="G31" s="90">
        <v>88</v>
      </c>
      <c r="H31" s="90">
        <v>89.6</v>
      </c>
      <c r="I31" s="90">
        <v>87.6</v>
      </c>
      <c r="J31" s="90">
        <v>89.3</v>
      </c>
      <c r="K31" s="90">
        <v>62.3</v>
      </c>
      <c r="L31" s="90">
        <v>62.2</v>
      </c>
      <c r="M31" s="90">
        <v>63.5</v>
      </c>
      <c r="N31" s="90">
        <v>64.5</v>
      </c>
      <c r="O31" s="90">
        <v>65</v>
      </c>
      <c r="P31" s="90">
        <v>65</v>
      </c>
      <c r="Q31" s="90">
        <v>66.2</v>
      </c>
      <c r="R31" s="90">
        <v>67.3</v>
      </c>
      <c r="S31" s="90">
        <v>67.8</v>
      </c>
      <c r="T31" s="90">
        <v>69.3</v>
      </c>
      <c r="U31" s="90">
        <v>70.5</v>
      </c>
      <c r="V31" s="90">
        <v>73.2</v>
      </c>
      <c r="W31" s="90">
        <v>71</v>
      </c>
      <c r="X31" s="90">
        <v>71</v>
      </c>
      <c r="Y31" s="90">
        <v>68.6</v>
      </c>
      <c r="Z31" s="90">
        <v>67.4</v>
      </c>
    </row>
    <row r="32" spans="1:26" ht="12.75">
      <c r="A32" s="144" t="s">
        <v>647</v>
      </c>
      <c r="C32" s="90">
        <v>39.6</v>
      </c>
      <c r="D32" s="90">
        <v>40</v>
      </c>
      <c r="E32" s="90">
        <v>39.3</v>
      </c>
      <c r="F32" s="90">
        <v>40.8</v>
      </c>
      <c r="G32" s="90">
        <v>41.8</v>
      </c>
      <c r="H32" s="90">
        <v>42.2</v>
      </c>
      <c r="I32" s="90">
        <v>41.2</v>
      </c>
      <c r="J32" s="90">
        <v>41.6</v>
      </c>
      <c r="K32" s="90">
        <v>41.9</v>
      </c>
      <c r="L32" s="90">
        <v>42</v>
      </c>
      <c r="M32" s="90">
        <v>42.2</v>
      </c>
      <c r="N32" s="90">
        <v>42.6</v>
      </c>
      <c r="O32" s="90">
        <v>42.8</v>
      </c>
      <c r="P32" s="90">
        <v>42.9</v>
      </c>
      <c r="Q32" s="90">
        <v>43.5</v>
      </c>
      <c r="R32" s="90">
        <v>43.6</v>
      </c>
      <c r="S32" s="90">
        <v>43.3</v>
      </c>
      <c r="T32" s="90">
        <v>43.6</v>
      </c>
      <c r="U32" s="90">
        <v>43.7</v>
      </c>
      <c r="V32" s="90">
        <v>44.5</v>
      </c>
      <c r="W32" s="90">
        <v>43.9</v>
      </c>
      <c r="X32" s="90">
        <v>43.8</v>
      </c>
      <c r="Y32" s="90">
        <v>43.4</v>
      </c>
      <c r="Z32" s="90">
        <v>42.8</v>
      </c>
    </row>
    <row r="33" spans="1:26" ht="15.75">
      <c r="A33" s="144" t="s">
        <v>1348</v>
      </c>
      <c r="C33" s="90">
        <v>77.6</v>
      </c>
      <c r="D33" s="90">
        <v>78.2</v>
      </c>
      <c r="E33" s="90">
        <v>75.4</v>
      </c>
      <c r="F33" s="90">
        <v>76.1</v>
      </c>
      <c r="G33" s="90">
        <v>76.3</v>
      </c>
      <c r="H33" s="90">
        <v>74.8</v>
      </c>
      <c r="I33" s="90">
        <v>70.3</v>
      </c>
      <c r="J33" s="90">
        <v>69.5</v>
      </c>
      <c r="K33" s="90">
        <v>72.1</v>
      </c>
      <c r="L33" s="90">
        <v>69.9</v>
      </c>
      <c r="M33" s="90">
        <v>69.6</v>
      </c>
      <c r="N33" s="90">
        <v>69.3</v>
      </c>
      <c r="O33" s="90">
        <v>68.7</v>
      </c>
      <c r="P33" s="90">
        <v>68.6</v>
      </c>
      <c r="Q33" s="90">
        <v>69.8</v>
      </c>
      <c r="R33" s="90">
        <v>69.4</v>
      </c>
      <c r="S33" s="90">
        <v>69.4</v>
      </c>
      <c r="T33" s="90">
        <v>69.4</v>
      </c>
      <c r="U33" s="90">
        <v>68.9</v>
      </c>
      <c r="V33" s="90">
        <v>69.1</v>
      </c>
      <c r="W33" s="90">
        <v>68.5</v>
      </c>
      <c r="X33" s="90">
        <v>67.8</v>
      </c>
      <c r="Y33" s="90">
        <v>65.5</v>
      </c>
      <c r="Z33" s="90">
        <v>65.2</v>
      </c>
    </row>
    <row r="34" spans="1:26" ht="12.75">
      <c r="A34" s="144" t="s">
        <v>648</v>
      </c>
      <c r="C34" s="90">
        <v>14.7</v>
      </c>
      <c r="D34" s="90">
        <v>14.7</v>
      </c>
      <c r="E34" s="90">
        <v>14.9</v>
      </c>
      <c r="F34" s="90">
        <v>14.9</v>
      </c>
      <c r="G34" s="90">
        <v>15.2</v>
      </c>
      <c r="H34" s="90">
        <v>15.3</v>
      </c>
      <c r="I34" s="90">
        <v>15.2</v>
      </c>
      <c r="J34" s="90">
        <v>15.4</v>
      </c>
      <c r="K34" s="90">
        <v>15.5</v>
      </c>
      <c r="L34" s="90">
        <v>15.5</v>
      </c>
      <c r="M34" s="90">
        <v>15.6</v>
      </c>
      <c r="N34" s="90">
        <v>15.9</v>
      </c>
      <c r="O34" s="90">
        <v>16</v>
      </c>
      <c r="P34" s="90">
        <v>16.2</v>
      </c>
      <c r="Q34" s="90">
        <v>16.4</v>
      </c>
      <c r="R34" s="90">
        <v>16.5</v>
      </c>
      <c r="S34" s="90">
        <v>16.4</v>
      </c>
      <c r="T34" s="90">
        <v>16.7</v>
      </c>
      <c r="U34" s="90">
        <v>16.9</v>
      </c>
      <c r="V34" s="90">
        <v>17.4</v>
      </c>
      <c r="W34" s="90">
        <v>17.4</v>
      </c>
      <c r="X34" s="90">
        <v>17.5</v>
      </c>
      <c r="Y34" s="90">
        <v>17.4</v>
      </c>
      <c r="Z34" s="90">
        <v>17.1</v>
      </c>
    </row>
    <row r="35" spans="1:26" ht="12.75">
      <c r="A35" s="144" t="s">
        <v>649</v>
      </c>
      <c r="C35" s="90">
        <v>12</v>
      </c>
      <c r="D35" s="90">
        <v>12.3</v>
      </c>
      <c r="E35" s="90">
        <v>12</v>
      </c>
      <c r="F35" s="90">
        <v>12.2</v>
      </c>
      <c r="G35" s="90">
        <v>12.3</v>
      </c>
      <c r="H35" s="90">
        <v>12.3</v>
      </c>
      <c r="I35" s="90">
        <v>12.4</v>
      </c>
      <c r="J35" s="90">
        <v>12.6</v>
      </c>
      <c r="K35" s="90">
        <v>12.6</v>
      </c>
      <c r="L35" s="90">
        <v>12.4</v>
      </c>
      <c r="M35" s="90">
        <v>12.5</v>
      </c>
      <c r="N35" s="90">
        <v>12.5</v>
      </c>
      <c r="O35" s="90">
        <v>12.5</v>
      </c>
      <c r="P35" s="90">
        <v>12.7</v>
      </c>
      <c r="Q35" s="90">
        <v>12.6</v>
      </c>
      <c r="R35" s="90">
        <v>12.5</v>
      </c>
      <c r="S35" s="90">
        <v>12.3</v>
      </c>
      <c r="T35" s="90">
        <v>12.4</v>
      </c>
      <c r="U35" s="90">
        <v>12.4</v>
      </c>
      <c r="V35" s="90">
        <v>12.7</v>
      </c>
      <c r="W35" s="141">
        <v>12.6</v>
      </c>
      <c r="X35" s="90">
        <v>12.6</v>
      </c>
      <c r="Y35" s="90">
        <v>12.5</v>
      </c>
      <c r="Z35" s="90">
        <v>12.5</v>
      </c>
    </row>
    <row r="36" spans="1:26" ht="15.75">
      <c r="A36" s="144" t="s">
        <v>1349</v>
      </c>
      <c r="C36" s="90">
        <v>18.5</v>
      </c>
      <c r="D36" s="90">
        <v>19.4</v>
      </c>
      <c r="E36" s="90">
        <v>19.4</v>
      </c>
      <c r="F36" s="90">
        <v>20</v>
      </c>
      <c r="G36" s="90">
        <v>20.8</v>
      </c>
      <c r="H36" s="90">
        <v>21.2</v>
      </c>
      <c r="I36" s="90">
        <v>21.9</v>
      </c>
      <c r="J36" s="90">
        <v>22.3</v>
      </c>
      <c r="K36" s="90">
        <v>23.2</v>
      </c>
      <c r="L36" s="90">
        <v>23.4</v>
      </c>
      <c r="M36" s="90">
        <v>23.9</v>
      </c>
      <c r="N36" s="90">
        <v>24.4</v>
      </c>
      <c r="O36" s="90">
        <v>24.7</v>
      </c>
      <c r="P36" s="90">
        <v>25.1</v>
      </c>
      <c r="Q36" s="90">
        <v>25.4</v>
      </c>
      <c r="R36" s="90">
        <v>25.6</v>
      </c>
      <c r="S36" s="90">
        <v>25.5</v>
      </c>
      <c r="T36" s="90">
        <v>26.1</v>
      </c>
      <c r="U36" s="90">
        <v>26.5</v>
      </c>
      <c r="V36" s="90">
        <v>27.4</v>
      </c>
      <c r="W36" s="90">
        <v>27.7</v>
      </c>
      <c r="X36" s="90">
        <v>27.8</v>
      </c>
      <c r="Y36" s="90">
        <v>27.6</v>
      </c>
      <c r="Z36" s="90">
        <v>27.4</v>
      </c>
    </row>
    <row r="37" spans="1:26" ht="12.75">
      <c r="A37" s="144" t="s">
        <v>650</v>
      </c>
      <c r="C37" s="90">
        <v>20.3</v>
      </c>
      <c r="D37" s="90">
        <v>18.8</v>
      </c>
      <c r="E37" s="90">
        <v>19</v>
      </c>
      <c r="F37" s="90">
        <v>19.4</v>
      </c>
      <c r="G37" s="90">
        <v>22.1</v>
      </c>
      <c r="H37" s="90">
        <v>22.6</v>
      </c>
      <c r="I37" s="90">
        <v>21.9</v>
      </c>
      <c r="J37" s="90">
        <v>22.5</v>
      </c>
      <c r="K37" s="90">
        <v>23.6</v>
      </c>
      <c r="L37" s="90">
        <v>23.8</v>
      </c>
      <c r="M37" s="90">
        <v>24.1</v>
      </c>
      <c r="N37" s="90">
        <v>24.3</v>
      </c>
      <c r="O37" s="90">
        <v>24.7</v>
      </c>
      <c r="P37" s="90">
        <v>24.7</v>
      </c>
      <c r="Q37" s="90">
        <v>24.8</v>
      </c>
      <c r="R37" s="90">
        <v>24.6</v>
      </c>
      <c r="S37" s="90">
        <v>24.2</v>
      </c>
      <c r="T37" s="90">
        <v>24.4</v>
      </c>
      <c r="U37" s="90">
        <v>24.2</v>
      </c>
      <c r="V37" s="90">
        <v>24.4</v>
      </c>
      <c r="W37" s="141">
        <v>23.6</v>
      </c>
      <c r="X37" s="90">
        <v>23.3</v>
      </c>
      <c r="Y37" s="90">
        <v>22.8</v>
      </c>
      <c r="Z37" s="90">
        <v>20.6</v>
      </c>
    </row>
    <row r="38" spans="1:26" ht="12.75">
      <c r="A38" s="144" t="s">
        <v>651</v>
      </c>
      <c r="C38" s="90">
        <v>10</v>
      </c>
      <c r="D38" s="90">
        <v>9.9</v>
      </c>
      <c r="E38" s="90">
        <v>9.1</v>
      </c>
      <c r="F38" s="90">
        <v>10.1</v>
      </c>
      <c r="G38" s="90">
        <v>10.4</v>
      </c>
      <c r="H38" s="90">
        <v>10.3</v>
      </c>
      <c r="I38" s="90">
        <v>9.8</v>
      </c>
      <c r="J38" s="90">
        <v>10</v>
      </c>
      <c r="K38" s="90">
        <v>9.9</v>
      </c>
      <c r="L38" s="90">
        <v>9.7</v>
      </c>
      <c r="M38" s="90">
        <v>9.7</v>
      </c>
      <c r="N38" s="90">
        <v>9.6</v>
      </c>
      <c r="O38" s="90">
        <v>9.6</v>
      </c>
      <c r="P38" s="90">
        <v>9.5</v>
      </c>
      <c r="Q38" s="90">
        <v>9.3</v>
      </c>
      <c r="R38" s="90">
        <v>9.1</v>
      </c>
      <c r="S38" s="90">
        <v>9</v>
      </c>
      <c r="T38" s="90">
        <v>8.9</v>
      </c>
      <c r="U38" s="90">
        <v>8.8</v>
      </c>
      <c r="V38" s="90">
        <v>8.9</v>
      </c>
      <c r="W38" s="141">
        <v>8.8</v>
      </c>
      <c r="X38" s="90">
        <v>8.6</v>
      </c>
      <c r="Y38" s="90">
        <v>8.5</v>
      </c>
      <c r="Z38" s="90">
        <v>8.3</v>
      </c>
    </row>
    <row r="39" spans="1:26" ht="12.75">
      <c r="A39" s="49" t="s">
        <v>652</v>
      </c>
      <c r="C39" s="90">
        <v>8.6</v>
      </c>
      <c r="D39" s="90">
        <v>8.7</v>
      </c>
      <c r="E39" s="90">
        <v>9.2</v>
      </c>
      <c r="F39" s="90">
        <v>9.6</v>
      </c>
      <c r="G39" s="90">
        <v>10.3</v>
      </c>
      <c r="H39" s="90">
        <v>10.8</v>
      </c>
      <c r="I39" s="90">
        <v>11</v>
      </c>
      <c r="J39" s="90">
        <v>11.3</v>
      </c>
      <c r="K39" s="90">
        <v>11.4</v>
      </c>
      <c r="L39" s="90">
        <v>11.5</v>
      </c>
      <c r="M39" s="90">
        <v>11.7</v>
      </c>
      <c r="N39" s="90">
        <v>11.8</v>
      </c>
      <c r="O39" s="90">
        <v>12</v>
      </c>
      <c r="P39" s="90">
        <v>12.1</v>
      </c>
      <c r="Q39" s="90">
        <v>12.3</v>
      </c>
      <c r="R39" s="90">
        <v>12.4</v>
      </c>
      <c r="S39" s="90">
        <v>12.1</v>
      </c>
      <c r="T39" s="90">
        <v>12.1</v>
      </c>
      <c r="U39" s="90">
        <v>12.1</v>
      </c>
      <c r="V39" s="90">
        <v>12.5</v>
      </c>
      <c r="W39" s="141">
        <v>12.1</v>
      </c>
      <c r="X39" s="90">
        <v>11.9</v>
      </c>
      <c r="Y39" s="90">
        <v>11.6</v>
      </c>
      <c r="Z39" s="90">
        <v>11.4</v>
      </c>
    </row>
    <row r="40" spans="1:26" ht="12.75">
      <c r="A40" s="144" t="s">
        <v>653</v>
      </c>
      <c r="C40" s="90">
        <v>19.8</v>
      </c>
      <c r="D40" s="90">
        <v>19.7</v>
      </c>
      <c r="E40" s="90">
        <v>19.2</v>
      </c>
      <c r="F40" s="90">
        <v>19.4</v>
      </c>
      <c r="G40" s="90">
        <v>19.4</v>
      </c>
      <c r="H40" s="90">
        <v>19.1</v>
      </c>
      <c r="I40" s="90">
        <v>18.8</v>
      </c>
      <c r="J40" s="90">
        <v>18.6</v>
      </c>
      <c r="K40" s="90">
        <v>18.4</v>
      </c>
      <c r="L40" s="90">
        <v>18.1</v>
      </c>
      <c r="M40" s="90">
        <v>18.2</v>
      </c>
      <c r="N40" s="90">
        <v>18.1</v>
      </c>
      <c r="O40" s="90">
        <v>18.1</v>
      </c>
      <c r="P40" s="90">
        <v>18.2</v>
      </c>
      <c r="Q40" s="90">
        <v>18</v>
      </c>
      <c r="R40" s="90">
        <v>17.9</v>
      </c>
      <c r="S40" s="90">
        <v>18</v>
      </c>
      <c r="T40" s="90">
        <v>18.3</v>
      </c>
      <c r="U40" s="90">
        <v>18.8</v>
      </c>
      <c r="V40" s="90">
        <v>19.9</v>
      </c>
      <c r="W40" s="141">
        <v>19.8</v>
      </c>
      <c r="X40" s="90">
        <v>20.3</v>
      </c>
      <c r="Y40" s="90">
        <v>21</v>
      </c>
      <c r="Z40" s="90">
        <v>21.1</v>
      </c>
    </row>
    <row r="41" spans="1:26" ht="25.5">
      <c r="A41" s="144" t="s">
        <v>654</v>
      </c>
      <c r="C41" s="90">
        <v>4</v>
      </c>
      <c r="D41" s="90">
        <v>3.8</v>
      </c>
      <c r="E41" s="90">
        <v>4</v>
      </c>
      <c r="F41" s="90">
        <v>4.1</v>
      </c>
      <c r="G41" s="90">
        <v>4.2</v>
      </c>
      <c r="H41" s="90">
        <v>4.2</v>
      </c>
      <c r="I41" s="90">
        <v>4.2</v>
      </c>
      <c r="J41" s="90">
        <v>4.1</v>
      </c>
      <c r="K41" s="90">
        <v>4.4</v>
      </c>
      <c r="L41" s="90">
        <v>4.2</v>
      </c>
      <c r="M41" s="90">
        <v>4.5</v>
      </c>
      <c r="N41" s="90">
        <v>4.3</v>
      </c>
      <c r="O41" s="90">
        <v>4.4</v>
      </c>
      <c r="P41" s="90">
        <v>4.3</v>
      </c>
      <c r="Q41" s="90">
        <v>4.2</v>
      </c>
      <c r="R41" s="90">
        <v>4.2</v>
      </c>
      <c r="S41" s="90">
        <v>4.1</v>
      </c>
      <c r="T41" s="90">
        <v>4.1</v>
      </c>
      <c r="U41" s="90">
        <v>4</v>
      </c>
      <c r="V41" s="90">
        <v>4.1</v>
      </c>
      <c r="W41" s="80">
        <v>4.1</v>
      </c>
      <c r="X41" s="90">
        <v>4.1</v>
      </c>
      <c r="Y41" s="90">
        <v>3.9</v>
      </c>
      <c r="Z41" s="90">
        <v>3.9</v>
      </c>
    </row>
    <row r="42" spans="1:26" ht="38.25">
      <c r="A42" s="144" t="s">
        <v>655</v>
      </c>
      <c r="C42" s="90">
        <v>35.3</v>
      </c>
      <c r="D42" s="90">
        <v>30.4</v>
      </c>
      <c r="E42" s="90">
        <v>30.5</v>
      </c>
      <c r="F42" s="90">
        <v>34.2</v>
      </c>
      <c r="G42" s="90">
        <v>28.3</v>
      </c>
      <c r="H42" s="90">
        <v>28.6</v>
      </c>
      <c r="I42" s="90">
        <v>28.1</v>
      </c>
      <c r="J42" s="90">
        <v>27.5</v>
      </c>
      <c r="K42" s="90">
        <v>27.8</v>
      </c>
      <c r="L42" s="90">
        <v>27.8</v>
      </c>
      <c r="M42" s="90">
        <v>27</v>
      </c>
      <c r="N42" s="90">
        <v>27.1</v>
      </c>
      <c r="O42" s="90">
        <v>26.2</v>
      </c>
      <c r="P42" s="90">
        <v>19.4</v>
      </c>
      <c r="Q42" s="90">
        <v>18.8</v>
      </c>
      <c r="R42" s="90">
        <v>18.9</v>
      </c>
      <c r="S42" s="90">
        <v>18</v>
      </c>
      <c r="T42" s="90">
        <v>17.8</v>
      </c>
      <c r="U42" s="90">
        <v>17.8</v>
      </c>
      <c r="V42" s="90">
        <v>17.9</v>
      </c>
      <c r="W42" s="80">
        <v>18.6</v>
      </c>
      <c r="X42" s="90">
        <v>19.5</v>
      </c>
      <c r="Y42" s="90">
        <v>12.7</v>
      </c>
      <c r="Z42" s="90">
        <v>13.2</v>
      </c>
    </row>
    <row r="43" spans="1:26" ht="12.75">
      <c r="A43" s="144" t="s">
        <v>656</v>
      </c>
      <c r="C43" s="90">
        <v>46.5</v>
      </c>
      <c r="D43" s="90">
        <v>50.4</v>
      </c>
      <c r="E43" s="90">
        <v>46.2</v>
      </c>
      <c r="F43" s="90">
        <v>49.1</v>
      </c>
      <c r="G43" s="90">
        <v>50.9</v>
      </c>
      <c r="H43" s="90">
        <v>51.5</v>
      </c>
      <c r="I43" s="90">
        <v>54.4</v>
      </c>
      <c r="J43" s="90">
        <v>55.1</v>
      </c>
      <c r="K43" s="90">
        <v>55.9</v>
      </c>
      <c r="L43" s="90">
        <v>56.5</v>
      </c>
      <c r="M43" s="90">
        <v>57.6</v>
      </c>
      <c r="N43" s="90">
        <v>58.6</v>
      </c>
      <c r="O43" s="90">
        <v>60.8</v>
      </c>
      <c r="P43" s="90">
        <v>62</v>
      </c>
      <c r="Q43" s="90">
        <v>63.7</v>
      </c>
      <c r="R43" s="90">
        <v>65</v>
      </c>
      <c r="S43" s="90">
        <v>60.2</v>
      </c>
      <c r="T43" s="90">
        <v>59.8</v>
      </c>
      <c r="U43" s="90">
        <v>60.6</v>
      </c>
      <c r="V43" s="90">
        <v>62.2</v>
      </c>
      <c r="W43" s="143">
        <v>63.2</v>
      </c>
      <c r="X43" s="90">
        <v>63.1</v>
      </c>
      <c r="Y43" s="90">
        <v>61.7</v>
      </c>
      <c r="Z43" s="90">
        <v>59.7</v>
      </c>
    </row>
    <row r="44" spans="1:26" ht="28.5">
      <c r="A44" s="31" t="s">
        <v>657</v>
      </c>
      <c r="C44" s="90">
        <v>115</v>
      </c>
      <c r="D44" s="90">
        <v>112.9</v>
      </c>
      <c r="E44" s="90">
        <v>108.7</v>
      </c>
      <c r="F44" s="90">
        <v>110.8</v>
      </c>
      <c r="G44" s="90">
        <v>112.3</v>
      </c>
      <c r="H44" s="90">
        <v>110.9</v>
      </c>
      <c r="I44" s="90">
        <v>110.7</v>
      </c>
      <c r="J44" s="90">
        <v>110.6</v>
      </c>
      <c r="K44" s="90">
        <v>107.6</v>
      </c>
      <c r="L44" s="90">
        <v>106.8</v>
      </c>
      <c r="M44" s="90">
        <v>108.2</v>
      </c>
      <c r="N44" s="90">
        <v>108.3</v>
      </c>
      <c r="O44" s="90">
        <v>108.3</v>
      </c>
      <c r="P44" s="90">
        <v>107.7</v>
      </c>
      <c r="Q44" s="90">
        <v>108.1</v>
      </c>
      <c r="R44" s="90">
        <v>108.1</v>
      </c>
      <c r="S44" s="90">
        <v>105.9</v>
      </c>
      <c r="T44" s="90">
        <v>106.2</v>
      </c>
      <c r="U44" s="90">
        <v>105.6</v>
      </c>
      <c r="V44" s="90">
        <v>107</v>
      </c>
      <c r="W44" s="7">
        <v>106.1</v>
      </c>
      <c r="X44" s="90">
        <v>105.7</v>
      </c>
      <c r="Y44" s="90">
        <v>104.3</v>
      </c>
      <c r="Z44" s="90">
        <v>105.8</v>
      </c>
    </row>
    <row r="45" spans="1:26" ht="12.75">
      <c r="A45" s="31" t="s">
        <v>658</v>
      </c>
      <c r="C45" s="90">
        <v>1709.1</v>
      </c>
      <c r="D45" s="90">
        <v>1674.2</v>
      </c>
      <c r="E45" s="90">
        <v>1613.2</v>
      </c>
      <c r="F45" s="90">
        <v>1628.8</v>
      </c>
      <c r="G45" s="90">
        <v>1648.6</v>
      </c>
      <c r="H45" s="90">
        <v>1626.3</v>
      </c>
      <c r="I45" s="90">
        <v>1620.9</v>
      </c>
      <c r="J45" s="90">
        <v>1611.7</v>
      </c>
      <c r="K45" s="90">
        <v>1563.6</v>
      </c>
      <c r="L45" s="90">
        <v>1544.4</v>
      </c>
      <c r="M45" s="90">
        <v>1557</v>
      </c>
      <c r="N45" s="90">
        <v>1551.5</v>
      </c>
      <c r="O45" s="90">
        <v>1545.6</v>
      </c>
      <c r="P45" s="90">
        <v>1529.8</v>
      </c>
      <c r="Q45" s="90">
        <v>1545</v>
      </c>
      <c r="R45" s="90">
        <v>1542.5</v>
      </c>
      <c r="S45" s="90">
        <v>1511.2</v>
      </c>
      <c r="T45" s="90">
        <v>1517.6</v>
      </c>
      <c r="U45" s="145" t="s">
        <v>659</v>
      </c>
      <c r="V45" s="90">
        <v>1530.4</v>
      </c>
      <c r="W45" s="7">
        <v>1520.3</v>
      </c>
      <c r="X45" s="90">
        <v>1518.5</v>
      </c>
      <c r="Y45" s="90">
        <v>1525.1</v>
      </c>
      <c r="Z45" s="90">
        <v>1549.7</v>
      </c>
    </row>
    <row r="46" spans="1:26" ht="12.75">
      <c r="A46" s="31" t="s">
        <v>238</v>
      </c>
      <c r="C46" s="90"/>
      <c r="D46" s="90"/>
      <c r="E46" s="90"/>
      <c r="F46" s="90"/>
      <c r="G46" s="90"/>
      <c r="H46" s="90"/>
      <c r="I46" s="90"/>
      <c r="J46" s="90"/>
      <c r="K46" s="90"/>
      <c r="L46" s="90"/>
      <c r="M46" s="90"/>
      <c r="N46" s="90"/>
      <c r="O46" s="90"/>
      <c r="P46" s="90"/>
      <c r="Q46" s="90"/>
      <c r="R46" s="90"/>
      <c r="S46" s="90"/>
      <c r="T46" s="7"/>
      <c r="U46" s="48"/>
      <c r="V46" s="90"/>
      <c r="W46" s="7"/>
      <c r="X46" s="48"/>
      <c r="Y46" s="48"/>
      <c r="Z46" s="48"/>
    </row>
    <row r="47" spans="1:26" ht="15.75">
      <c r="A47" s="49" t="s">
        <v>660</v>
      </c>
      <c r="C47" s="90">
        <v>333.5</v>
      </c>
      <c r="D47" s="90">
        <v>298.9</v>
      </c>
      <c r="E47" s="90">
        <v>261.8</v>
      </c>
      <c r="F47" s="90">
        <v>273.4</v>
      </c>
      <c r="G47" s="90">
        <v>263.8</v>
      </c>
      <c r="H47" s="90">
        <v>255.4</v>
      </c>
      <c r="I47" s="90">
        <v>237.8</v>
      </c>
      <c r="J47" s="90">
        <v>231.8</v>
      </c>
      <c r="K47" s="90">
        <v>184.8</v>
      </c>
      <c r="L47" s="90">
        <v>172.8</v>
      </c>
      <c r="M47" s="90">
        <v>170.7</v>
      </c>
      <c r="N47" s="90">
        <v>166.3</v>
      </c>
      <c r="O47" s="90">
        <v>164.4</v>
      </c>
      <c r="P47" s="90">
        <v>160.7</v>
      </c>
      <c r="Q47" s="90">
        <v>159.8</v>
      </c>
      <c r="R47" s="90">
        <v>160.2</v>
      </c>
      <c r="S47" s="90">
        <v>158.4</v>
      </c>
      <c r="T47" s="90">
        <v>159</v>
      </c>
      <c r="U47" s="90">
        <v>160.1</v>
      </c>
      <c r="V47" s="90">
        <v>161.1</v>
      </c>
      <c r="W47" s="19">
        <v>110.3</v>
      </c>
      <c r="X47" s="90">
        <v>158.1</v>
      </c>
      <c r="Y47" s="90">
        <v>158.5</v>
      </c>
      <c r="Z47" s="90">
        <v>129.9</v>
      </c>
    </row>
    <row r="48" spans="1:26" ht="12.75">
      <c r="A48" s="49" t="s">
        <v>661</v>
      </c>
      <c r="C48" s="90">
        <v>128.3</v>
      </c>
      <c r="D48" s="90">
        <v>128.5</v>
      </c>
      <c r="E48" s="90">
        <v>115.8</v>
      </c>
      <c r="F48" s="90">
        <v>112.8</v>
      </c>
      <c r="G48" s="90">
        <v>107.1</v>
      </c>
      <c r="H48" s="90">
        <v>104.4</v>
      </c>
      <c r="I48" s="90">
        <v>93.8</v>
      </c>
      <c r="J48" s="90">
        <v>91.7</v>
      </c>
      <c r="K48" s="90">
        <v>76.7</v>
      </c>
      <c r="L48" s="90">
        <v>70.7</v>
      </c>
      <c r="M48" s="90">
        <v>70</v>
      </c>
      <c r="N48" s="90">
        <v>69.9</v>
      </c>
      <c r="O48" s="90">
        <v>68.8</v>
      </c>
      <c r="P48" s="90">
        <v>67.8</v>
      </c>
      <c r="Q48" s="90">
        <v>68.2</v>
      </c>
      <c r="R48" s="90">
        <v>67</v>
      </c>
      <c r="S48" s="90">
        <v>66.9</v>
      </c>
      <c r="T48" s="90">
        <v>67.1</v>
      </c>
      <c r="U48" s="90">
        <v>64.9</v>
      </c>
      <c r="V48" s="90">
        <v>64.3</v>
      </c>
      <c r="W48" s="7">
        <v>62.8</v>
      </c>
      <c r="X48" s="90">
        <v>62.6</v>
      </c>
      <c r="Y48" s="90">
        <v>61.7</v>
      </c>
      <c r="Z48" s="90">
        <v>57.3</v>
      </c>
    </row>
    <row r="49" spans="1:26" ht="12.75">
      <c r="A49" s="21" t="s">
        <v>662</v>
      </c>
      <c r="C49" s="90">
        <v>940.5</v>
      </c>
      <c r="D49" s="90">
        <v>952.3</v>
      </c>
      <c r="E49" s="90">
        <v>996.4</v>
      </c>
      <c r="F49" s="90">
        <v>1003.3</v>
      </c>
      <c r="G49" s="90">
        <v>978.7</v>
      </c>
      <c r="H49" s="90">
        <v>972.7</v>
      </c>
      <c r="I49" s="90">
        <v>956.7</v>
      </c>
      <c r="J49" s="90">
        <v>958.3</v>
      </c>
      <c r="K49" s="90">
        <v>1013.6</v>
      </c>
      <c r="L49" s="90">
        <v>1020.1</v>
      </c>
      <c r="M49" s="90">
        <v>1039.6</v>
      </c>
      <c r="N49" s="90">
        <v>1042.8</v>
      </c>
      <c r="O49" s="90">
        <v>1046</v>
      </c>
      <c r="P49" s="90">
        <v>1045.8</v>
      </c>
      <c r="Q49" s="90">
        <v>1061.1</v>
      </c>
      <c r="R49" s="90">
        <v>1060.1</v>
      </c>
      <c r="S49" s="90">
        <v>1038.4</v>
      </c>
      <c r="T49" s="90">
        <v>1044</v>
      </c>
      <c r="U49" s="90">
        <v>1038.5</v>
      </c>
      <c r="V49" s="90">
        <v>1057.3</v>
      </c>
      <c r="W49" s="7">
        <v>1065.8</v>
      </c>
      <c r="X49" s="90">
        <v>1066.8</v>
      </c>
      <c r="Y49" s="90">
        <v>1078</v>
      </c>
      <c r="Z49" s="90">
        <v>1069.1</v>
      </c>
    </row>
    <row r="50" spans="1:26" ht="26.25" customHeight="1">
      <c r="A50" s="21" t="s">
        <v>663</v>
      </c>
      <c r="C50" s="90">
        <v>72.9</v>
      </c>
      <c r="D50" s="90">
        <v>96.6</v>
      </c>
      <c r="E50" s="90">
        <v>82.6</v>
      </c>
      <c r="F50" s="90">
        <v>84.3</v>
      </c>
      <c r="G50" s="90">
        <v>100.6</v>
      </c>
      <c r="H50" s="90">
        <v>101.5</v>
      </c>
      <c r="I50" s="90">
        <v>98.3</v>
      </c>
      <c r="J50" s="90">
        <v>98.4</v>
      </c>
      <c r="K50" s="90">
        <v>106.2</v>
      </c>
      <c r="L50" s="90">
        <v>107.4</v>
      </c>
      <c r="M50" s="90">
        <v>109.1</v>
      </c>
      <c r="N50" s="90">
        <v>109.8</v>
      </c>
      <c r="O50" s="90">
        <v>108.8</v>
      </c>
      <c r="P50" s="90">
        <v>106.4</v>
      </c>
      <c r="Q50" s="90">
        <v>106.3</v>
      </c>
      <c r="R50" s="90">
        <v>105.7</v>
      </c>
      <c r="S50" s="90">
        <v>102.9</v>
      </c>
      <c r="T50" s="90">
        <v>102.4</v>
      </c>
      <c r="U50" s="90">
        <v>101.4</v>
      </c>
      <c r="V50" s="90">
        <v>101.2</v>
      </c>
      <c r="W50" s="7">
        <v>99.3</v>
      </c>
      <c r="X50" s="90">
        <v>77</v>
      </c>
      <c r="Y50" s="90">
        <v>76.2</v>
      </c>
      <c r="Z50" s="90">
        <v>70.3</v>
      </c>
    </row>
    <row r="51" spans="1:26" ht="12.75">
      <c r="A51" s="21" t="s">
        <v>664</v>
      </c>
      <c r="C51" s="90">
        <v>24.6</v>
      </c>
      <c r="D51" s="90">
        <v>25</v>
      </c>
      <c r="E51" s="90">
        <v>26.7</v>
      </c>
      <c r="F51" s="90">
        <v>26.9</v>
      </c>
      <c r="G51" s="90">
        <v>26.4</v>
      </c>
      <c r="H51" s="90">
        <v>26.2</v>
      </c>
      <c r="I51" s="90">
        <v>26</v>
      </c>
      <c r="J51" s="90">
        <v>26.3</v>
      </c>
      <c r="K51" s="90">
        <v>29.3</v>
      </c>
      <c r="L51" s="90">
        <v>29.9</v>
      </c>
      <c r="M51" s="90">
        <v>30.8</v>
      </c>
      <c r="N51" s="90">
        <v>31.2</v>
      </c>
      <c r="O51" s="90">
        <v>31.4</v>
      </c>
      <c r="P51" s="90">
        <v>31.7</v>
      </c>
      <c r="Q51" s="90">
        <v>32.2</v>
      </c>
      <c r="R51" s="90">
        <v>32.5</v>
      </c>
      <c r="S51" s="90">
        <v>32.4</v>
      </c>
      <c r="T51" s="90">
        <v>33.1</v>
      </c>
      <c r="U51" s="90">
        <v>33.5</v>
      </c>
      <c r="V51" s="90">
        <v>34.7</v>
      </c>
      <c r="W51" s="7">
        <v>35.2</v>
      </c>
      <c r="X51" s="90">
        <v>35.9</v>
      </c>
      <c r="Y51" s="90">
        <v>37.2</v>
      </c>
      <c r="Z51" s="90">
        <v>37.5</v>
      </c>
    </row>
    <row r="52" spans="1:26" ht="12.75">
      <c r="A52" s="49" t="s">
        <v>665</v>
      </c>
      <c r="C52" s="90">
        <v>25.3</v>
      </c>
      <c r="D52" s="90">
        <v>26.9</v>
      </c>
      <c r="E52" s="90">
        <v>26.3</v>
      </c>
      <c r="F52" s="90">
        <v>26.1</v>
      </c>
      <c r="G52" s="90">
        <v>26.4</v>
      </c>
      <c r="H52" s="90">
        <v>24.7</v>
      </c>
      <c r="I52" s="90">
        <v>28.4</v>
      </c>
      <c r="J52" s="90">
        <v>26</v>
      </c>
      <c r="K52" s="90">
        <v>25.8</v>
      </c>
      <c r="L52" s="90">
        <v>25.5</v>
      </c>
      <c r="M52" s="90">
        <v>25.1</v>
      </c>
      <c r="N52" s="90">
        <v>25</v>
      </c>
      <c r="O52" s="90">
        <v>25</v>
      </c>
      <c r="P52" s="90">
        <v>24.9</v>
      </c>
      <c r="Q52" s="90">
        <v>25.2</v>
      </c>
      <c r="R52" s="90">
        <v>25</v>
      </c>
      <c r="S52" s="90">
        <v>22.7</v>
      </c>
      <c r="T52" s="90">
        <v>22.3</v>
      </c>
      <c r="U52" s="90">
        <v>22.2</v>
      </c>
      <c r="V52" s="90">
        <v>22.1</v>
      </c>
      <c r="W52" s="7">
        <v>23.1</v>
      </c>
      <c r="X52" s="90">
        <v>22.6</v>
      </c>
      <c r="Y52" s="90">
        <v>21.7</v>
      </c>
      <c r="Z52" s="90">
        <v>18.6</v>
      </c>
    </row>
    <row r="53" spans="1:26" ht="13.5" customHeight="1">
      <c r="A53" s="31" t="s">
        <v>666</v>
      </c>
      <c r="C53" s="92">
        <v>3122</v>
      </c>
      <c r="D53" s="92">
        <v>3186</v>
      </c>
      <c r="E53" s="92">
        <v>3187</v>
      </c>
      <c r="F53" s="92">
        <v>3172</v>
      </c>
      <c r="G53" s="92">
        <v>3164</v>
      </c>
      <c r="H53" s="92">
        <v>3150</v>
      </c>
      <c r="I53" s="92">
        <v>3135</v>
      </c>
      <c r="J53" s="92">
        <v>3142</v>
      </c>
      <c r="K53" s="92">
        <v>3172</v>
      </c>
      <c r="L53" s="92">
        <v>3212</v>
      </c>
      <c r="M53" s="92">
        <v>3252</v>
      </c>
      <c r="N53" s="92">
        <v>3268</v>
      </c>
      <c r="O53" s="92">
        <v>3266</v>
      </c>
      <c r="P53" s="92">
        <v>3276</v>
      </c>
      <c r="Q53" s="92">
        <v>3223</v>
      </c>
      <c r="R53" s="92">
        <v>3091</v>
      </c>
      <c r="S53" s="92">
        <v>3029</v>
      </c>
      <c r="T53" s="92">
        <v>2992</v>
      </c>
      <c r="U53" s="92">
        <v>2940</v>
      </c>
      <c r="V53" s="92">
        <v>2912</v>
      </c>
      <c r="W53" s="7">
        <v>2841</v>
      </c>
      <c r="X53" s="92">
        <v>2704</v>
      </c>
      <c r="Y53" s="92">
        <v>2657</v>
      </c>
      <c r="Z53" s="92">
        <v>2561</v>
      </c>
    </row>
    <row r="54" spans="1:26" ht="25.5">
      <c r="A54" s="31" t="s">
        <v>667</v>
      </c>
      <c r="C54" s="90">
        <v>3436.7</v>
      </c>
      <c r="D54" s="90">
        <v>3244</v>
      </c>
      <c r="E54" s="90">
        <v>3060.2</v>
      </c>
      <c r="F54" s="90">
        <v>2766.4</v>
      </c>
      <c r="G54" s="90">
        <v>2652</v>
      </c>
      <c r="H54" s="90">
        <v>2498.1</v>
      </c>
      <c r="I54" s="90">
        <v>2346.1</v>
      </c>
      <c r="J54" s="90">
        <v>2181.2</v>
      </c>
      <c r="K54" s="90">
        <v>2138.8</v>
      </c>
      <c r="L54" s="90">
        <v>2014.7</v>
      </c>
      <c r="M54" s="90">
        <v>1944.5</v>
      </c>
      <c r="N54" s="90">
        <v>1864.6</v>
      </c>
      <c r="O54" s="90">
        <v>1797.6</v>
      </c>
      <c r="P54" s="90">
        <v>1675.7</v>
      </c>
      <c r="Q54" s="90">
        <v>1582.4</v>
      </c>
      <c r="R54" s="90">
        <v>1479</v>
      </c>
      <c r="S54" s="90">
        <v>1385.6</v>
      </c>
      <c r="T54" s="90">
        <v>1292.4</v>
      </c>
      <c r="U54" s="90">
        <v>1186.1</v>
      </c>
      <c r="V54" s="90">
        <v>1124.9</v>
      </c>
      <c r="W54" s="18">
        <v>1064</v>
      </c>
      <c r="X54" s="90">
        <v>1012.4</v>
      </c>
      <c r="Y54" s="90">
        <v>930</v>
      </c>
      <c r="Z54" s="90">
        <v>848.2</v>
      </c>
    </row>
    <row r="55" spans="1:256" s="26" customFormat="1" ht="18" customHeight="1">
      <c r="A55" s="423" t="s">
        <v>668</v>
      </c>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424"/>
      <c r="ET55" s="424"/>
      <c r="EU55" s="424"/>
      <c r="EV55" s="424"/>
      <c r="EW55" s="424"/>
      <c r="EX55" s="424"/>
      <c r="EY55" s="424"/>
      <c r="EZ55" s="424"/>
      <c r="FA55" s="424"/>
      <c r="FB55" s="424"/>
      <c r="FC55" s="424"/>
      <c r="FD55" s="424"/>
      <c r="FE55" s="424"/>
      <c r="FF55" s="424"/>
      <c r="FG55" s="424"/>
      <c r="FH55" s="424"/>
      <c r="FI55" s="424"/>
      <c r="FJ55" s="424"/>
      <c r="FK55" s="424"/>
      <c r="FL55" s="424"/>
      <c r="FM55" s="424"/>
      <c r="FN55" s="424"/>
      <c r="FO55" s="424"/>
      <c r="FP55" s="424"/>
      <c r="FQ55" s="424"/>
      <c r="FR55" s="424"/>
      <c r="FS55" s="424"/>
      <c r="FT55" s="424"/>
      <c r="FU55" s="424"/>
      <c r="FV55" s="424"/>
      <c r="FW55" s="424"/>
      <c r="FX55" s="424"/>
      <c r="FY55" s="424"/>
      <c r="FZ55" s="424"/>
      <c r="GA55" s="424"/>
      <c r="GB55" s="424"/>
      <c r="GC55" s="424"/>
      <c r="GD55" s="424"/>
      <c r="GE55" s="424"/>
      <c r="GF55" s="424"/>
      <c r="GG55" s="424"/>
      <c r="GH55" s="424"/>
      <c r="GI55" s="424"/>
      <c r="GJ55" s="424"/>
      <c r="GK55" s="424"/>
      <c r="GL55" s="424"/>
      <c r="GM55" s="424"/>
      <c r="GN55" s="424"/>
      <c r="GO55" s="424"/>
      <c r="GP55" s="424"/>
      <c r="GQ55" s="424"/>
      <c r="GR55" s="424"/>
      <c r="GS55" s="424"/>
      <c r="GT55" s="424"/>
      <c r="GU55" s="424"/>
      <c r="GV55" s="424"/>
      <c r="GW55" s="424"/>
      <c r="GX55" s="424"/>
      <c r="GY55" s="424"/>
      <c r="GZ55" s="424"/>
      <c r="HA55" s="424"/>
      <c r="HB55" s="424"/>
      <c r="HC55" s="424"/>
      <c r="HD55" s="424"/>
      <c r="HE55" s="424"/>
      <c r="HF55" s="424"/>
      <c r="HG55" s="424"/>
      <c r="HH55" s="424"/>
      <c r="HI55" s="424"/>
      <c r="HJ55" s="424"/>
      <c r="HK55" s="424"/>
      <c r="HL55" s="424"/>
      <c r="HM55" s="424"/>
      <c r="HN55" s="424"/>
      <c r="HO55" s="424"/>
      <c r="HP55" s="424"/>
      <c r="HQ55" s="424"/>
      <c r="HR55" s="424"/>
      <c r="HS55" s="424"/>
      <c r="HT55" s="424"/>
      <c r="HU55" s="424"/>
      <c r="HV55" s="424"/>
      <c r="HW55" s="424"/>
      <c r="HX55" s="424"/>
      <c r="HY55" s="424"/>
      <c r="HZ55" s="424"/>
      <c r="IA55" s="424"/>
      <c r="IB55" s="424"/>
      <c r="IC55" s="424"/>
      <c r="ID55" s="424"/>
      <c r="IE55" s="424"/>
      <c r="IF55" s="424"/>
      <c r="IG55" s="424"/>
      <c r="IH55" s="424"/>
      <c r="II55" s="424"/>
      <c r="IJ55" s="424"/>
      <c r="IK55" s="424"/>
      <c r="IL55" s="424"/>
      <c r="IM55" s="424"/>
      <c r="IN55" s="424"/>
      <c r="IO55" s="424"/>
      <c r="IP55" s="424"/>
      <c r="IQ55" s="424"/>
      <c r="IR55" s="424"/>
      <c r="IS55" s="424"/>
      <c r="IT55" s="424"/>
      <c r="IU55" s="424"/>
      <c r="IV55" s="424"/>
    </row>
    <row r="56" spans="1:253" s="1" customFormat="1" ht="18" customHeight="1">
      <c r="A56" s="423" t="s">
        <v>2381</v>
      </c>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CG56" s="113"/>
      <c r="DB56" s="113"/>
      <c r="DW56" s="113"/>
      <c r="ER56" s="113"/>
      <c r="FM56" s="113"/>
      <c r="GH56" s="113"/>
      <c r="HC56" s="113"/>
      <c r="HX56" s="113"/>
      <c r="IS56" s="113"/>
    </row>
    <row r="57" spans="1:26" ht="16.5" customHeight="1">
      <c r="A57" s="423" t="s">
        <v>669</v>
      </c>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row>
    <row r="58" spans="1:26" ht="17.25" customHeight="1">
      <c r="A58" s="423" t="s">
        <v>670</v>
      </c>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row>
    <row r="59" spans="1:26" ht="17.25" customHeight="1">
      <c r="A59" s="423" t="s">
        <v>671</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row>
    <row r="60" spans="1:26" ht="17.25" customHeight="1">
      <c r="A60" s="423" t="s">
        <v>672</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row>
    <row r="61" ht="15.75">
      <c r="A61" s="69" t="s">
        <v>1350</v>
      </c>
    </row>
    <row r="62" spans="1:26" ht="51">
      <c r="A62" s="17" t="s">
        <v>673</v>
      </c>
      <c r="B62" s="90">
        <v>98953.161</v>
      </c>
      <c r="C62" s="90">
        <v>91296.5</v>
      </c>
      <c r="D62" s="90">
        <v>96932</v>
      </c>
      <c r="E62" s="90">
        <v>96000.4</v>
      </c>
      <c r="F62" s="90">
        <v>100306.1</v>
      </c>
      <c r="G62" s="90">
        <v>95012.6</v>
      </c>
      <c r="H62" s="90">
        <v>98520.5</v>
      </c>
      <c r="I62" s="90">
        <v>97710.5</v>
      </c>
      <c r="J62" s="90">
        <v>103068.5</v>
      </c>
      <c r="K62" s="90">
        <v>106327.8</v>
      </c>
      <c r="L62" s="90">
        <v>104322</v>
      </c>
      <c r="M62" s="90">
        <v>106742.4</v>
      </c>
      <c r="N62" s="90">
        <v>107384.9</v>
      </c>
      <c r="O62" s="90">
        <v>106287</v>
      </c>
      <c r="P62" s="90">
        <v>105886.2</v>
      </c>
      <c r="Q62" s="90">
        <v>108841.9</v>
      </c>
      <c r="R62" s="90">
        <v>109571.1</v>
      </c>
      <c r="S62" s="90">
        <v>109590</v>
      </c>
      <c r="T62" s="90">
        <v>113877</v>
      </c>
      <c r="U62" s="11">
        <v>111427.7</v>
      </c>
      <c r="V62" s="11">
        <v>113921.8</v>
      </c>
      <c r="W62" s="106">
        <v>113688.4</v>
      </c>
      <c r="X62" s="106">
        <v>114721.1</v>
      </c>
      <c r="Y62" s="90">
        <v>114989</v>
      </c>
      <c r="Z62" s="146">
        <v>113926.9</v>
      </c>
    </row>
    <row r="63" spans="1:26" ht="12.75">
      <c r="A63" s="17" t="s">
        <v>238</v>
      </c>
      <c r="B63" s="7"/>
      <c r="C63" s="90"/>
      <c r="D63" s="90"/>
      <c r="E63" s="90"/>
      <c r="F63" s="90"/>
      <c r="G63" s="90"/>
      <c r="H63" s="90"/>
      <c r="I63" s="90"/>
      <c r="J63" s="90"/>
      <c r="K63" s="90"/>
      <c r="L63" s="90"/>
      <c r="M63" s="90"/>
      <c r="N63" s="90"/>
      <c r="O63" s="90"/>
      <c r="P63" s="90"/>
      <c r="Q63" s="90"/>
      <c r="R63" s="90"/>
      <c r="S63" s="90"/>
      <c r="T63" s="90"/>
      <c r="U63" s="48"/>
      <c r="V63" s="7"/>
      <c r="W63" s="80"/>
      <c r="X63" s="80"/>
      <c r="Y63" s="48"/>
      <c r="Z63" s="147"/>
    </row>
    <row r="64" spans="1:26" ht="12.75">
      <c r="A64" s="21" t="s">
        <v>674</v>
      </c>
      <c r="B64" s="90">
        <v>4949.4</v>
      </c>
      <c r="C64" s="90">
        <v>5175.4</v>
      </c>
      <c r="D64" s="90">
        <v>5719.3</v>
      </c>
      <c r="E64" s="90">
        <v>6491.6</v>
      </c>
      <c r="F64" s="90">
        <v>6983.3</v>
      </c>
      <c r="G64" s="90">
        <v>6399.1</v>
      </c>
      <c r="H64" s="90">
        <v>6157.4</v>
      </c>
      <c r="I64" s="90">
        <v>6414.7</v>
      </c>
      <c r="J64" s="90">
        <v>6524.8</v>
      </c>
      <c r="K64" s="90">
        <v>6448</v>
      </c>
      <c r="L64" s="90">
        <v>6350.1</v>
      </c>
      <c r="M64" s="90">
        <v>5938.9</v>
      </c>
      <c r="N64" s="90">
        <v>5414</v>
      </c>
      <c r="O64" s="90">
        <v>5505.3</v>
      </c>
      <c r="P64" s="90">
        <v>5312.2</v>
      </c>
      <c r="Q64" s="90">
        <v>5327.3</v>
      </c>
      <c r="R64" s="90">
        <v>5332.1</v>
      </c>
      <c r="S64" s="90">
        <v>5186.9</v>
      </c>
      <c r="T64" s="90">
        <v>4916.3</v>
      </c>
      <c r="U64" s="80">
        <v>4689.5</v>
      </c>
      <c r="V64" s="7">
        <v>4626.1</v>
      </c>
      <c r="W64" s="80">
        <v>4591.8</v>
      </c>
      <c r="X64" s="80">
        <v>4434.1</v>
      </c>
      <c r="Y64" s="90">
        <v>4504.1</v>
      </c>
      <c r="Z64" s="148">
        <v>4116.3</v>
      </c>
    </row>
    <row r="65" spans="1:26" ht="12.75">
      <c r="A65" s="21" t="s">
        <v>675</v>
      </c>
      <c r="B65" s="90">
        <v>854.6</v>
      </c>
      <c r="C65" s="90">
        <v>881.6</v>
      </c>
      <c r="D65" s="90">
        <v>909.7</v>
      </c>
      <c r="E65" s="90">
        <v>954.3</v>
      </c>
      <c r="F65" s="90">
        <v>974</v>
      </c>
      <c r="G65" s="90">
        <v>1029</v>
      </c>
      <c r="H65" s="90">
        <v>1019.7</v>
      </c>
      <c r="I65" s="90">
        <v>1116.4</v>
      </c>
      <c r="J65" s="90">
        <v>1184.7</v>
      </c>
      <c r="K65" s="90">
        <v>1226.5</v>
      </c>
      <c r="L65" s="90">
        <v>1239.2</v>
      </c>
      <c r="M65" s="90">
        <v>1294.8</v>
      </c>
      <c r="N65" s="90">
        <v>1287</v>
      </c>
      <c r="O65" s="90">
        <v>1374.8</v>
      </c>
      <c r="P65" s="90">
        <v>1356.9</v>
      </c>
      <c r="Q65" s="90">
        <v>1417.7</v>
      </c>
      <c r="R65" s="90">
        <v>1436.8</v>
      </c>
      <c r="S65" s="90">
        <v>1436.9</v>
      </c>
      <c r="T65" s="90">
        <v>1524.8</v>
      </c>
      <c r="U65" s="149">
        <v>1540</v>
      </c>
      <c r="V65" s="7">
        <v>1586.1</v>
      </c>
      <c r="W65" s="18">
        <v>1656</v>
      </c>
      <c r="X65" s="80">
        <v>1628.9</v>
      </c>
      <c r="Y65" s="90">
        <v>1693.1</v>
      </c>
      <c r="Z65" s="150">
        <v>1671.6</v>
      </c>
    </row>
    <row r="66" spans="1:26" ht="38.25">
      <c r="A66" s="21" t="s">
        <v>676</v>
      </c>
      <c r="B66" s="90">
        <v>232.7</v>
      </c>
      <c r="C66" s="90">
        <v>281.6</v>
      </c>
      <c r="D66" s="90">
        <v>325.8</v>
      </c>
      <c r="E66" s="90">
        <v>362.9</v>
      </c>
      <c r="F66" s="90">
        <v>401.6</v>
      </c>
      <c r="G66" s="90">
        <v>420.2</v>
      </c>
      <c r="H66" s="90">
        <v>440.6</v>
      </c>
      <c r="I66" s="90">
        <v>462.1</v>
      </c>
      <c r="J66" s="90">
        <v>506.9</v>
      </c>
      <c r="K66" s="90">
        <v>550.8</v>
      </c>
      <c r="L66" s="90">
        <v>563.2</v>
      </c>
      <c r="M66" s="90">
        <v>730.6</v>
      </c>
      <c r="N66" s="90">
        <v>625.8</v>
      </c>
      <c r="O66" s="90">
        <v>647.6</v>
      </c>
      <c r="P66" s="90">
        <v>647.2</v>
      </c>
      <c r="Q66" s="90">
        <v>764.7</v>
      </c>
      <c r="R66" s="90">
        <v>775.7</v>
      </c>
      <c r="S66" s="90">
        <v>758.4</v>
      </c>
      <c r="T66" s="90">
        <v>724.1</v>
      </c>
      <c r="U66" s="80">
        <v>705.3</v>
      </c>
      <c r="V66" s="7">
        <v>676.3</v>
      </c>
      <c r="W66" s="80">
        <v>674.7</v>
      </c>
      <c r="X66" s="80">
        <v>668.2</v>
      </c>
      <c r="Y66" s="90">
        <v>688.2</v>
      </c>
      <c r="Z66" s="150">
        <v>691.6</v>
      </c>
    </row>
    <row r="67" spans="1:26" ht="25.5">
      <c r="A67" s="21" t="s">
        <v>677</v>
      </c>
      <c r="B67" s="90">
        <v>585.6</v>
      </c>
      <c r="C67" s="90">
        <v>616.6</v>
      </c>
      <c r="D67" s="90">
        <v>672.3</v>
      </c>
      <c r="E67" s="90">
        <v>770.1</v>
      </c>
      <c r="F67" s="90">
        <v>817.1</v>
      </c>
      <c r="G67" s="90">
        <v>908</v>
      </c>
      <c r="H67" s="90">
        <v>979.1</v>
      </c>
      <c r="I67" s="90">
        <v>1114</v>
      </c>
      <c r="J67" s="90">
        <v>1169.5</v>
      </c>
      <c r="K67" s="90">
        <v>1234.5</v>
      </c>
      <c r="L67" s="90">
        <v>1297.2</v>
      </c>
      <c r="M67" s="90">
        <v>1546</v>
      </c>
      <c r="N67" s="90">
        <v>1373</v>
      </c>
      <c r="O67" s="90">
        <v>1406.8</v>
      </c>
      <c r="P67" s="90">
        <v>1360.6</v>
      </c>
      <c r="Q67" s="90">
        <v>1672.5</v>
      </c>
      <c r="R67" s="90">
        <v>1638.4</v>
      </c>
      <c r="S67" s="90">
        <v>1628.6</v>
      </c>
      <c r="T67" s="90">
        <v>1480.5</v>
      </c>
      <c r="U67" s="90">
        <v>1461.5</v>
      </c>
      <c r="V67" s="7">
        <v>1474.5</v>
      </c>
      <c r="W67" s="151">
        <v>1519.3</v>
      </c>
      <c r="X67" s="80">
        <v>1526.7</v>
      </c>
      <c r="Y67" s="90">
        <v>1635.9</v>
      </c>
      <c r="Z67" s="150">
        <v>1952.8</v>
      </c>
    </row>
    <row r="68" spans="1:26" ht="12.75">
      <c r="A68" s="21" t="s">
        <v>678</v>
      </c>
      <c r="B68" s="90">
        <v>7052.8</v>
      </c>
      <c r="C68" s="90">
        <v>7506.8</v>
      </c>
      <c r="D68" s="90">
        <v>8041.8</v>
      </c>
      <c r="E68" s="90">
        <v>8302.9</v>
      </c>
      <c r="F68" s="90">
        <v>8588.7</v>
      </c>
      <c r="G68" s="90">
        <v>8847</v>
      </c>
      <c r="H68" s="90">
        <v>8829.7</v>
      </c>
      <c r="I68" s="90">
        <v>9106.1</v>
      </c>
      <c r="J68" s="152">
        <v>2383.1</v>
      </c>
      <c r="K68" s="153">
        <v>2226.6</v>
      </c>
      <c r="L68" s="153">
        <v>2179.2</v>
      </c>
      <c r="M68" s="90">
        <v>2245.9</v>
      </c>
      <c r="N68" s="90">
        <v>2174.4</v>
      </c>
      <c r="O68" s="22">
        <v>2227.9</v>
      </c>
      <c r="P68" s="22">
        <v>2178</v>
      </c>
      <c r="Q68" s="22">
        <v>2318</v>
      </c>
      <c r="R68" s="22">
        <v>2361</v>
      </c>
      <c r="S68" s="22">
        <v>2419.2</v>
      </c>
      <c r="T68" s="90">
        <v>2373.8</v>
      </c>
      <c r="U68" s="154">
        <v>2345.3</v>
      </c>
      <c r="V68" s="18">
        <v>2354</v>
      </c>
      <c r="W68" s="80">
        <v>2329.6</v>
      </c>
      <c r="X68" s="80">
        <v>2364.5</v>
      </c>
      <c r="Y68" s="90">
        <v>2369.9</v>
      </c>
      <c r="Z68" s="150">
        <v>2256.6</v>
      </c>
    </row>
    <row r="69" spans="1:26" ht="15.75">
      <c r="A69" s="21" t="s">
        <v>679</v>
      </c>
      <c r="B69" s="10"/>
      <c r="J69" s="90">
        <v>4412.1</v>
      </c>
      <c r="K69" s="90">
        <v>4637.5</v>
      </c>
      <c r="L69" s="90">
        <v>4700.7</v>
      </c>
      <c r="M69" s="90">
        <v>4836.2</v>
      </c>
      <c r="N69" s="90">
        <v>4722.2</v>
      </c>
      <c r="O69" s="90">
        <v>4870.6</v>
      </c>
      <c r="P69" s="90">
        <v>4778.3</v>
      </c>
      <c r="Q69" s="90">
        <v>5106.7</v>
      </c>
      <c r="R69" s="90">
        <v>4976.3</v>
      </c>
      <c r="S69" s="90">
        <v>4858</v>
      </c>
      <c r="T69" s="90">
        <v>4777.6</v>
      </c>
      <c r="U69" s="90">
        <v>4715.3</v>
      </c>
      <c r="V69" s="7">
        <v>4757.6</v>
      </c>
      <c r="W69" s="80">
        <v>5043.3</v>
      </c>
      <c r="X69" s="80">
        <v>5023.4</v>
      </c>
      <c r="Y69" s="90">
        <v>5067</v>
      </c>
      <c r="Z69" s="150">
        <v>4878.3</v>
      </c>
    </row>
    <row r="70" spans="1:26" ht="28.5">
      <c r="A70" s="21" t="s">
        <v>680</v>
      </c>
      <c r="B70" s="10"/>
      <c r="J70" s="90">
        <v>3045.1</v>
      </c>
      <c r="K70" s="90">
        <v>3191.3</v>
      </c>
      <c r="L70" s="90">
        <v>3234.4</v>
      </c>
      <c r="M70" s="90">
        <v>3305</v>
      </c>
      <c r="N70" s="90">
        <v>3230.9</v>
      </c>
      <c r="O70" s="90">
        <v>3414.6</v>
      </c>
      <c r="P70" s="90">
        <v>3425.3</v>
      </c>
      <c r="Q70" s="90">
        <v>3501.8</v>
      </c>
      <c r="R70" s="90">
        <v>3562.7</v>
      </c>
      <c r="S70" s="90">
        <v>3526</v>
      </c>
      <c r="T70" s="90">
        <v>3733</v>
      </c>
      <c r="U70" s="90">
        <v>3867.1</v>
      </c>
      <c r="V70" s="7">
        <v>3975.1</v>
      </c>
      <c r="W70" s="80">
        <v>4032.4</v>
      </c>
      <c r="X70" s="80">
        <v>4013.8</v>
      </c>
      <c r="Y70" s="90">
        <v>4049.9</v>
      </c>
      <c r="Z70" s="155">
        <v>3893.1</v>
      </c>
    </row>
    <row r="71" spans="1:26" ht="12.75">
      <c r="A71" s="21" t="s">
        <v>339</v>
      </c>
      <c r="B71" s="90">
        <v>1631.4</v>
      </c>
      <c r="C71" s="90">
        <v>1702.7</v>
      </c>
      <c r="D71" s="90">
        <v>1751.5</v>
      </c>
      <c r="E71" s="90">
        <v>1899.8</v>
      </c>
      <c r="F71" s="90">
        <v>1960</v>
      </c>
      <c r="G71" s="90">
        <v>2056.6</v>
      </c>
      <c r="H71" s="90">
        <v>2101.1</v>
      </c>
      <c r="I71" s="90">
        <v>2226.5</v>
      </c>
      <c r="J71" s="90">
        <v>2355.7</v>
      </c>
      <c r="K71" s="90">
        <v>2482.8</v>
      </c>
      <c r="L71" s="90">
        <v>2604.7</v>
      </c>
      <c r="M71" s="90">
        <v>2805.3</v>
      </c>
      <c r="N71" s="90">
        <v>2954.4</v>
      </c>
      <c r="O71" s="90">
        <v>3146.4</v>
      </c>
      <c r="P71" s="90">
        <v>3277.8</v>
      </c>
      <c r="Q71" s="90">
        <v>3786.7</v>
      </c>
      <c r="R71" s="90">
        <v>3719.4</v>
      </c>
      <c r="S71" s="90">
        <v>3780.8</v>
      </c>
      <c r="T71" s="90">
        <v>3761.4</v>
      </c>
      <c r="U71" s="90">
        <v>3734.1</v>
      </c>
      <c r="V71" s="7">
        <v>3803.6</v>
      </c>
      <c r="W71" s="80">
        <v>3813.7</v>
      </c>
      <c r="X71" s="80">
        <v>4284.8</v>
      </c>
      <c r="Y71" s="90">
        <v>4205</v>
      </c>
      <c r="Z71" s="146">
        <v>4563</v>
      </c>
    </row>
    <row r="72" spans="1:26" ht="12.75">
      <c r="A72" s="21" t="s">
        <v>681</v>
      </c>
      <c r="B72" s="90">
        <v>52162.2</v>
      </c>
      <c r="C72" s="90">
        <v>42965.7</v>
      </c>
      <c r="D72" s="90">
        <v>45799.8</v>
      </c>
      <c r="E72" s="90">
        <v>41621.8</v>
      </c>
      <c r="F72" s="90">
        <v>43636.1</v>
      </c>
      <c r="G72" s="90">
        <v>39058.2</v>
      </c>
      <c r="H72" s="90">
        <v>43537.9</v>
      </c>
      <c r="I72" s="90">
        <v>41091.7</v>
      </c>
      <c r="J72" s="90">
        <v>44054.6</v>
      </c>
      <c r="K72" s="90">
        <v>46169.9</v>
      </c>
      <c r="L72" s="90">
        <v>43012.2</v>
      </c>
      <c r="M72" s="90">
        <v>43004.5</v>
      </c>
      <c r="N72" s="90">
        <v>44559.6</v>
      </c>
      <c r="O72" s="90">
        <v>41946.1</v>
      </c>
      <c r="P72" s="90">
        <v>41914.7</v>
      </c>
      <c r="Q72" s="90">
        <v>42338.3</v>
      </c>
      <c r="R72" s="90">
        <v>42957.9</v>
      </c>
      <c r="S72" s="90">
        <v>43220.8</v>
      </c>
      <c r="T72" s="90">
        <v>48148</v>
      </c>
      <c r="U72" s="90">
        <v>46281</v>
      </c>
      <c r="V72" s="7">
        <v>48436.7</v>
      </c>
      <c r="W72" s="80">
        <v>47381.3</v>
      </c>
      <c r="X72" s="80">
        <v>48568.3</v>
      </c>
      <c r="Y72" s="90">
        <v>48707.9</v>
      </c>
      <c r="Z72" s="150">
        <v>49463.9</v>
      </c>
    </row>
    <row r="73" spans="1:26" ht="12.75">
      <c r="A73" s="21" t="s">
        <v>682</v>
      </c>
      <c r="B73" s="90">
        <v>4233.6</v>
      </c>
      <c r="C73" s="121">
        <v>4620.4</v>
      </c>
      <c r="D73" s="121">
        <v>4787.3</v>
      </c>
      <c r="E73" s="121">
        <v>4879</v>
      </c>
      <c r="F73" s="121">
        <v>5357.2</v>
      </c>
      <c r="G73" s="121">
        <v>4978.2</v>
      </c>
      <c r="H73" s="121">
        <v>4565.5</v>
      </c>
      <c r="I73" s="121">
        <v>4748.1</v>
      </c>
      <c r="J73" s="121">
        <v>4930.5</v>
      </c>
      <c r="K73" s="121">
        <v>4698.2</v>
      </c>
      <c r="L73" s="121">
        <v>4840.6</v>
      </c>
      <c r="M73" s="121">
        <v>5149.4</v>
      </c>
      <c r="N73" s="121">
        <v>5062.9</v>
      </c>
      <c r="O73" s="121">
        <v>5079.5</v>
      </c>
      <c r="P73" s="121">
        <v>5034.1</v>
      </c>
      <c r="Q73" s="121">
        <v>5024</v>
      </c>
      <c r="R73" s="121">
        <v>4904.1</v>
      </c>
      <c r="S73" s="121">
        <v>4910.2</v>
      </c>
      <c r="T73" s="90">
        <v>4901.5</v>
      </c>
      <c r="U73" s="90">
        <v>4778.1</v>
      </c>
      <c r="V73" s="7">
        <v>4766.9</v>
      </c>
      <c r="W73" s="80">
        <v>4981.9</v>
      </c>
      <c r="X73" s="80">
        <v>5055.3</v>
      </c>
      <c r="Y73" s="90">
        <v>5342.3</v>
      </c>
      <c r="Z73" s="150">
        <v>5163.1</v>
      </c>
    </row>
    <row r="74" spans="1:26" ht="13.5" customHeight="1">
      <c r="A74" s="21" t="s">
        <v>683</v>
      </c>
      <c r="B74" s="90">
        <v>5181.7</v>
      </c>
      <c r="C74" s="121">
        <v>5299.5</v>
      </c>
      <c r="D74" s="121">
        <v>5911.5</v>
      </c>
      <c r="E74" s="121">
        <v>6700.1</v>
      </c>
      <c r="F74" s="121">
        <v>7112.9</v>
      </c>
      <c r="G74" s="121">
        <v>6773.4</v>
      </c>
      <c r="H74" s="121">
        <v>6420.9</v>
      </c>
      <c r="I74" s="121">
        <v>6298.4</v>
      </c>
      <c r="J74" s="121">
        <v>6278.8</v>
      </c>
      <c r="K74" s="121">
        <v>6407.3</v>
      </c>
      <c r="L74" s="121">
        <v>6560.9</v>
      </c>
      <c r="M74" s="121">
        <v>6763.1</v>
      </c>
      <c r="N74" s="121">
        <v>6763.5</v>
      </c>
      <c r="O74" s="121">
        <v>6993.3</v>
      </c>
      <c r="P74" s="121">
        <v>7072.9</v>
      </c>
      <c r="Q74" s="121">
        <v>7238.7</v>
      </c>
      <c r="R74" s="121">
        <v>7160.9</v>
      </c>
      <c r="S74" s="121">
        <v>7056.3</v>
      </c>
      <c r="T74" s="90">
        <v>6990.8</v>
      </c>
      <c r="U74" s="90">
        <v>6885.5</v>
      </c>
      <c r="V74" s="7">
        <v>6794.7</v>
      </c>
      <c r="W74" s="80">
        <v>6876.3</v>
      </c>
      <c r="X74" s="80">
        <v>6739.9</v>
      </c>
      <c r="Y74" s="90">
        <v>6767.4</v>
      </c>
      <c r="Z74" s="150">
        <v>6436.8</v>
      </c>
    </row>
    <row r="75" spans="1:26" ht="25.5">
      <c r="A75" s="21" t="s">
        <v>684</v>
      </c>
      <c r="B75" s="90">
        <v>3784.3</v>
      </c>
      <c r="C75" s="90">
        <v>3793.4</v>
      </c>
      <c r="D75" s="90">
        <v>3836.3</v>
      </c>
      <c r="E75" s="90">
        <v>3959.7</v>
      </c>
      <c r="F75" s="90">
        <v>3952.9</v>
      </c>
      <c r="G75" s="90">
        <v>4119.9</v>
      </c>
      <c r="H75" s="90">
        <v>4128.3</v>
      </c>
      <c r="I75" s="90">
        <v>4236.1</v>
      </c>
      <c r="J75" s="90">
        <v>4268.9</v>
      </c>
      <c r="K75" s="90">
        <v>4452.5</v>
      </c>
      <c r="L75" s="90">
        <v>4582.8</v>
      </c>
      <c r="M75" s="90">
        <v>5059.3</v>
      </c>
      <c r="N75" s="90">
        <v>4817.7</v>
      </c>
      <c r="O75" s="90">
        <v>4875.3</v>
      </c>
      <c r="P75" s="90">
        <v>4745.7</v>
      </c>
      <c r="Q75" s="90">
        <v>5039.5</v>
      </c>
      <c r="R75" s="90">
        <v>5022.3</v>
      </c>
      <c r="S75" s="90">
        <v>5013.3</v>
      </c>
      <c r="T75" s="90">
        <v>4952</v>
      </c>
      <c r="U75" s="90">
        <v>4788.9</v>
      </c>
      <c r="V75" s="7">
        <v>4808.9</v>
      </c>
      <c r="W75" s="18">
        <v>4761</v>
      </c>
      <c r="X75" s="80">
        <v>4633.7</v>
      </c>
      <c r="Y75" s="90">
        <v>4647</v>
      </c>
      <c r="Z75" s="156">
        <v>4409.7</v>
      </c>
    </row>
    <row r="76" spans="1:26" ht="12.75">
      <c r="A76" s="21" t="s">
        <v>685</v>
      </c>
      <c r="B76" s="90">
        <v>2980.4</v>
      </c>
      <c r="C76" s="90">
        <v>3314.2</v>
      </c>
      <c r="D76" s="90">
        <v>3571.4</v>
      </c>
      <c r="E76" s="90">
        <v>3957.4</v>
      </c>
      <c r="F76" s="90">
        <v>4275.6</v>
      </c>
      <c r="G76" s="90">
        <v>4522.8</v>
      </c>
      <c r="H76" s="90">
        <v>4611.5</v>
      </c>
      <c r="I76" s="90">
        <v>4905.5</v>
      </c>
      <c r="J76" s="90">
        <v>5288.4</v>
      </c>
      <c r="K76" s="90">
        <v>5469.5</v>
      </c>
      <c r="L76" s="90">
        <v>5626.9</v>
      </c>
      <c r="M76" s="90">
        <v>5880</v>
      </c>
      <c r="N76" s="90">
        <v>6034.9</v>
      </c>
      <c r="O76" s="90">
        <v>6523.1</v>
      </c>
      <c r="P76" s="90">
        <v>6560.2</v>
      </c>
      <c r="Q76" s="90">
        <v>6966.5</v>
      </c>
      <c r="R76" s="90">
        <v>6939.6</v>
      </c>
      <c r="S76" s="90">
        <v>6915.8</v>
      </c>
      <c r="T76" s="90">
        <v>6835.4</v>
      </c>
      <c r="U76" s="90">
        <v>6841.9</v>
      </c>
      <c r="V76" s="18">
        <v>7050.2</v>
      </c>
      <c r="W76" s="18">
        <v>7101</v>
      </c>
      <c r="X76" s="80">
        <v>7147.1</v>
      </c>
      <c r="Y76" s="90">
        <v>7164.1</v>
      </c>
      <c r="Z76" s="150">
        <v>6792.9</v>
      </c>
    </row>
    <row r="77" spans="1:26" ht="27" customHeight="1">
      <c r="A77" s="21" t="s">
        <v>686</v>
      </c>
      <c r="B77" s="90">
        <v>123.4</v>
      </c>
      <c r="C77" s="90">
        <v>131.3</v>
      </c>
      <c r="D77" s="90">
        <v>136.4</v>
      </c>
      <c r="E77" s="90">
        <v>146.4</v>
      </c>
      <c r="F77" s="90">
        <v>156.3</v>
      </c>
      <c r="G77" s="90">
        <v>169.6</v>
      </c>
      <c r="H77" s="90">
        <v>178.6</v>
      </c>
      <c r="I77" s="90">
        <v>193.2</v>
      </c>
      <c r="J77" s="90">
        <v>210.6</v>
      </c>
      <c r="K77" s="90">
        <v>213.7</v>
      </c>
      <c r="L77" s="90">
        <v>210.8</v>
      </c>
      <c r="M77" s="90">
        <v>241</v>
      </c>
      <c r="N77" s="90">
        <v>235.7</v>
      </c>
      <c r="O77" s="90">
        <v>236.2</v>
      </c>
      <c r="P77" s="90">
        <v>242.8</v>
      </c>
      <c r="Q77" s="90">
        <v>257.1</v>
      </c>
      <c r="R77" s="90">
        <v>273.3</v>
      </c>
      <c r="S77" s="90">
        <v>294.9</v>
      </c>
      <c r="T77" s="90">
        <v>296</v>
      </c>
      <c r="U77" s="90">
        <v>294.8</v>
      </c>
      <c r="V77" s="7">
        <v>302.5</v>
      </c>
      <c r="W77" s="80">
        <v>298.8</v>
      </c>
      <c r="X77" s="80">
        <v>298.3</v>
      </c>
      <c r="Y77" s="90">
        <v>307.1</v>
      </c>
      <c r="Z77" s="150">
        <v>296.8</v>
      </c>
    </row>
    <row r="78" spans="1:26" ht="25.5">
      <c r="A78" s="21" t="s">
        <v>687</v>
      </c>
      <c r="B78" s="90">
        <v>12457.8</v>
      </c>
      <c r="C78" s="90">
        <v>12295.1</v>
      </c>
      <c r="D78" s="90">
        <v>12652.2</v>
      </c>
      <c r="E78" s="90">
        <v>12964.8</v>
      </c>
      <c r="F78" s="90">
        <v>13008.2</v>
      </c>
      <c r="G78" s="90">
        <v>12520.5</v>
      </c>
      <c r="H78" s="90">
        <v>12294</v>
      </c>
      <c r="I78" s="90">
        <v>12355.5</v>
      </c>
      <c r="J78" s="90">
        <v>12261.4</v>
      </c>
      <c r="K78" s="90">
        <v>12543.6</v>
      </c>
      <c r="L78" s="90">
        <v>12716.2</v>
      </c>
      <c r="M78" s="90">
        <v>12866.2</v>
      </c>
      <c r="N78" s="90">
        <v>12903.3</v>
      </c>
      <c r="O78" s="90">
        <v>12845.7</v>
      </c>
      <c r="P78" s="90">
        <v>12807.7</v>
      </c>
      <c r="Q78" s="90">
        <v>12759.1</v>
      </c>
      <c r="R78" s="90">
        <v>13072.1</v>
      </c>
      <c r="S78" s="90">
        <v>13021</v>
      </c>
      <c r="T78" s="90">
        <v>12854.5</v>
      </c>
      <c r="U78" s="90">
        <v>13096.3</v>
      </c>
      <c r="V78" s="7">
        <v>13261.4</v>
      </c>
      <c r="W78" s="80">
        <v>13425.5</v>
      </c>
      <c r="X78" s="80">
        <v>13285.3</v>
      </c>
      <c r="Y78" s="90">
        <v>13182.8</v>
      </c>
      <c r="Z78" s="150">
        <v>13234.9</v>
      </c>
    </row>
    <row r="79" spans="1:26" ht="51">
      <c r="A79" s="17" t="s">
        <v>688</v>
      </c>
      <c r="B79" s="90"/>
      <c r="C79" s="90"/>
      <c r="D79" s="90"/>
      <c r="E79" s="90"/>
      <c r="F79" s="90"/>
      <c r="G79" s="90"/>
      <c r="H79" s="90"/>
      <c r="J79" s="92">
        <v>19661</v>
      </c>
      <c r="K79" s="157">
        <v>55449</v>
      </c>
      <c r="L79" s="93">
        <v>79492</v>
      </c>
      <c r="M79" s="100">
        <v>43455</v>
      </c>
      <c r="N79" s="157">
        <v>32037</v>
      </c>
      <c r="O79" s="19">
        <v>28371</v>
      </c>
      <c r="P79" s="19">
        <v>32704</v>
      </c>
      <c r="Q79" s="19">
        <v>28508</v>
      </c>
      <c r="R79" s="19">
        <v>38767</v>
      </c>
      <c r="S79" s="19">
        <v>44101</v>
      </c>
      <c r="T79" s="92">
        <v>50722</v>
      </c>
      <c r="U79" s="92">
        <v>57214</v>
      </c>
      <c r="V79" s="7">
        <v>59592</v>
      </c>
      <c r="W79" s="7">
        <v>59713</v>
      </c>
      <c r="X79" s="80">
        <v>63560</v>
      </c>
      <c r="Y79" s="92">
        <v>73538</v>
      </c>
      <c r="Z79" s="155">
        <v>87269</v>
      </c>
    </row>
    <row r="80" spans="1:26" ht="40.5" customHeight="1">
      <c r="A80" s="17" t="s">
        <v>689</v>
      </c>
      <c r="B80" s="90">
        <v>394.3</v>
      </c>
      <c r="C80" s="90">
        <v>403.2</v>
      </c>
      <c r="D80" s="90">
        <v>409.3</v>
      </c>
      <c r="E80" s="90">
        <v>411.8</v>
      </c>
      <c r="F80" s="90">
        <v>412.5</v>
      </c>
      <c r="G80" s="90">
        <v>422.1</v>
      </c>
      <c r="H80" s="90">
        <v>430.6</v>
      </c>
      <c r="I80" s="90">
        <v>440.7</v>
      </c>
      <c r="J80" s="90">
        <v>441.4</v>
      </c>
      <c r="K80" s="90">
        <v>447.8</v>
      </c>
      <c r="L80" s="90">
        <v>451.3</v>
      </c>
      <c r="M80" s="90">
        <v>453.3</v>
      </c>
      <c r="N80" s="90">
        <v>455.4</v>
      </c>
      <c r="O80" s="90">
        <v>468</v>
      </c>
      <c r="P80" s="90">
        <v>469.2</v>
      </c>
      <c r="Q80" s="90">
        <v>475.4</v>
      </c>
      <c r="R80" s="90">
        <v>485.4</v>
      </c>
      <c r="S80" s="90">
        <v>490.7</v>
      </c>
      <c r="T80" s="90">
        <v>505</v>
      </c>
      <c r="U80" s="90">
        <v>516.9</v>
      </c>
      <c r="V80" s="7">
        <v>522.4</v>
      </c>
      <c r="W80" s="7">
        <v>525.9</v>
      </c>
      <c r="X80" s="80">
        <v>535.9</v>
      </c>
      <c r="Y80" s="90">
        <v>567</v>
      </c>
      <c r="Z80" s="155">
        <v>589.4</v>
      </c>
    </row>
    <row r="81" spans="1:26" ht="40.5" customHeight="1">
      <c r="A81" s="17" t="s">
        <v>690</v>
      </c>
      <c r="B81" s="90">
        <v>50.4</v>
      </c>
      <c r="C81" s="90">
        <v>53.1</v>
      </c>
      <c r="D81" s="90">
        <v>63.6</v>
      </c>
      <c r="E81" s="90">
        <v>70.8</v>
      </c>
      <c r="F81" s="90">
        <v>85</v>
      </c>
      <c r="G81" s="90">
        <v>99</v>
      </c>
      <c r="H81" s="90">
        <v>108.2</v>
      </c>
      <c r="I81" s="90">
        <v>110.9</v>
      </c>
      <c r="J81" s="90">
        <v>124</v>
      </c>
      <c r="K81" s="90">
        <v>130.7</v>
      </c>
      <c r="L81" s="90">
        <v>127.2</v>
      </c>
      <c r="M81" s="90">
        <v>123.3</v>
      </c>
      <c r="N81" s="90">
        <v>118.6</v>
      </c>
      <c r="O81" s="90">
        <v>118.9</v>
      </c>
      <c r="P81" s="90">
        <v>119.2</v>
      </c>
      <c r="Q81" s="90">
        <v>117.6</v>
      </c>
      <c r="R81" s="90">
        <v>118.4</v>
      </c>
      <c r="S81" s="90">
        <v>120.8</v>
      </c>
      <c r="T81" s="90">
        <v>117.2</v>
      </c>
      <c r="U81" s="90">
        <v>109.9</v>
      </c>
      <c r="V81" s="7">
        <v>104.3</v>
      </c>
      <c r="W81" s="11">
        <v>97.5</v>
      </c>
      <c r="X81" s="80">
        <v>90.4</v>
      </c>
      <c r="Y81" s="90">
        <v>87</v>
      </c>
      <c r="Z81" s="155">
        <v>84.5</v>
      </c>
    </row>
    <row r="82" spans="1:26" ht="27.75" customHeight="1">
      <c r="A82" s="99" t="s">
        <v>691</v>
      </c>
      <c r="B82" s="90">
        <v>10.7</v>
      </c>
      <c r="C82" s="90">
        <v>19.9</v>
      </c>
      <c r="D82" s="90">
        <v>50.1</v>
      </c>
      <c r="E82" s="90">
        <v>126.6</v>
      </c>
      <c r="F82" s="90">
        <v>261.9</v>
      </c>
      <c r="G82" s="90">
        <v>388.2</v>
      </c>
      <c r="H82" s="90">
        <v>405.7</v>
      </c>
      <c r="I82" s="90">
        <v>342.7</v>
      </c>
      <c r="J82" s="90">
        <v>271.7</v>
      </c>
      <c r="K82" s="90">
        <v>239.4</v>
      </c>
      <c r="L82" s="90">
        <v>207.2</v>
      </c>
      <c r="M82" s="90">
        <v>171.3</v>
      </c>
      <c r="N82" s="90">
        <v>135.7</v>
      </c>
      <c r="O82" s="90">
        <v>113.3</v>
      </c>
      <c r="P82" s="90">
        <v>97.9</v>
      </c>
      <c r="Q82" s="90">
        <v>93.1</v>
      </c>
      <c r="R82" s="90">
        <v>89.6</v>
      </c>
      <c r="S82" s="90">
        <v>85</v>
      </c>
      <c r="T82" s="90">
        <v>75.7</v>
      </c>
      <c r="U82" s="90">
        <v>63.7</v>
      </c>
      <c r="V82" s="7">
        <v>53.8</v>
      </c>
      <c r="W82" s="7">
        <v>47.3</v>
      </c>
      <c r="X82" s="80">
        <v>41.5</v>
      </c>
      <c r="Y82" s="90">
        <v>36.6</v>
      </c>
      <c r="Z82" s="155">
        <v>34.4</v>
      </c>
    </row>
    <row r="83" spans="1:26" ht="25.5">
      <c r="A83" s="17" t="s">
        <v>692</v>
      </c>
      <c r="B83" s="90">
        <v>190.7</v>
      </c>
      <c r="C83" s="90">
        <v>251.5</v>
      </c>
      <c r="D83" s="90">
        <v>341</v>
      </c>
      <c r="E83" s="90">
        <v>301.7</v>
      </c>
      <c r="F83" s="90">
        <v>256.6</v>
      </c>
      <c r="G83" s="90">
        <v>203.9</v>
      </c>
      <c r="H83" s="90">
        <v>167</v>
      </c>
      <c r="I83" s="90">
        <v>150.4</v>
      </c>
      <c r="J83" s="90">
        <v>174.4</v>
      </c>
      <c r="K83" s="90">
        <v>175.9</v>
      </c>
      <c r="L83" s="90">
        <v>156.7</v>
      </c>
      <c r="M83" s="90">
        <v>135</v>
      </c>
      <c r="N83" s="90">
        <v>117.6</v>
      </c>
      <c r="O83" s="90">
        <v>113</v>
      </c>
      <c r="P83" s="90">
        <v>101.8</v>
      </c>
      <c r="Q83" s="90">
        <v>91</v>
      </c>
      <c r="R83" s="90">
        <v>86.4</v>
      </c>
      <c r="S83" s="90">
        <v>80.1</v>
      </c>
      <c r="T83" s="90">
        <v>68.2</v>
      </c>
      <c r="U83" s="90">
        <v>60.6</v>
      </c>
      <c r="V83" s="7">
        <v>54.5</v>
      </c>
      <c r="W83" s="18">
        <v>52</v>
      </c>
      <c r="X83" s="80">
        <v>42.7</v>
      </c>
      <c r="Y83" s="90">
        <v>34.3</v>
      </c>
      <c r="Z83" s="155">
        <v>27.1</v>
      </c>
    </row>
    <row r="84" spans="1:26" ht="63.75">
      <c r="A84" s="17" t="s">
        <v>693</v>
      </c>
      <c r="B84" s="90">
        <v>151.6</v>
      </c>
      <c r="C84" s="90">
        <v>158.1</v>
      </c>
      <c r="D84" s="90">
        <v>149</v>
      </c>
      <c r="E84" s="90">
        <v>134.1</v>
      </c>
      <c r="F84" s="90">
        <v>137.6</v>
      </c>
      <c r="G84" s="90">
        <v>136.5</v>
      </c>
      <c r="H84" s="90">
        <v>132.3</v>
      </c>
      <c r="I84" s="90">
        <v>130.1</v>
      </c>
      <c r="J84" s="90">
        <v>121.6</v>
      </c>
      <c r="K84" s="90">
        <v>121</v>
      </c>
      <c r="L84" s="90">
        <v>113.4</v>
      </c>
      <c r="M84" s="90">
        <v>112.8</v>
      </c>
      <c r="N84" s="90">
        <v>103.8</v>
      </c>
      <c r="O84" s="90">
        <v>98.9</v>
      </c>
      <c r="P84" s="90">
        <v>95.9</v>
      </c>
      <c r="Q84" s="90">
        <v>92.3</v>
      </c>
      <c r="R84" s="90">
        <v>84.8</v>
      </c>
      <c r="S84" s="90">
        <v>78.5</v>
      </c>
      <c r="T84" s="90">
        <v>77.5</v>
      </c>
      <c r="U84" s="90">
        <v>74.3</v>
      </c>
      <c r="V84" s="7">
        <v>70.3</v>
      </c>
      <c r="W84" s="7">
        <v>68.2</v>
      </c>
      <c r="X84" s="80">
        <v>65.1</v>
      </c>
      <c r="Y84" s="90">
        <v>64.4</v>
      </c>
      <c r="Z84" s="155">
        <v>62.8</v>
      </c>
    </row>
    <row r="85" spans="1:26" ht="55.5" customHeight="1">
      <c r="A85" s="17" t="s">
        <v>0</v>
      </c>
      <c r="B85" s="7"/>
      <c r="U85" s="48"/>
      <c r="V85" s="7"/>
      <c r="W85" s="7"/>
      <c r="Y85" s="34"/>
      <c r="Z85" s="48"/>
    </row>
    <row r="86" spans="1:26" ht="12.75">
      <c r="A86" s="21" t="s">
        <v>1</v>
      </c>
      <c r="B86" s="92">
        <v>21</v>
      </c>
      <c r="C86" s="92">
        <v>11</v>
      </c>
      <c r="D86" s="92">
        <v>12</v>
      </c>
      <c r="E86" s="92">
        <v>34</v>
      </c>
      <c r="F86" s="157">
        <v>96</v>
      </c>
      <c r="G86" s="92">
        <v>145</v>
      </c>
      <c r="H86" s="92">
        <v>232</v>
      </c>
      <c r="I86" s="92">
        <v>158</v>
      </c>
      <c r="J86" s="92">
        <v>194</v>
      </c>
      <c r="K86" s="157">
        <v>216</v>
      </c>
      <c r="L86" s="157">
        <v>142</v>
      </c>
      <c r="M86" s="157">
        <v>62</v>
      </c>
      <c r="N86" s="157">
        <v>74</v>
      </c>
      <c r="O86" s="157">
        <v>80</v>
      </c>
      <c r="P86" s="157">
        <v>29</v>
      </c>
      <c r="Q86" s="157">
        <v>44</v>
      </c>
      <c r="R86" s="157">
        <v>28</v>
      </c>
      <c r="S86" s="157">
        <v>28</v>
      </c>
      <c r="T86" s="92">
        <v>20</v>
      </c>
      <c r="U86" s="157">
        <v>8</v>
      </c>
      <c r="V86" s="7">
        <v>7</v>
      </c>
      <c r="W86" s="11">
        <v>8</v>
      </c>
      <c r="X86" s="80">
        <v>9</v>
      </c>
      <c r="Y86" s="92">
        <v>17</v>
      </c>
      <c r="Z86" s="92">
        <v>15</v>
      </c>
    </row>
    <row r="87" spans="1:26" ht="15.75">
      <c r="A87" s="75" t="s">
        <v>2</v>
      </c>
      <c r="B87" s="92" t="s">
        <v>3</v>
      </c>
      <c r="C87" s="92" t="s">
        <v>4</v>
      </c>
      <c r="D87" s="92">
        <v>605</v>
      </c>
      <c r="E87" s="92">
        <v>1244</v>
      </c>
      <c r="F87" s="92">
        <v>2655</v>
      </c>
      <c r="G87" s="92">
        <v>3891</v>
      </c>
      <c r="H87" s="92">
        <v>4457</v>
      </c>
      <c r="I87" s="92">
        <v>4839</v>
      </c>
      <c r="J87" s="92">
        <v>5451</v>
      </c>
      <c r="K87" s="157">
        <v>6122</v>
      </c>
      <c r="L87" s="157">
        <v>4016</v>
      </c>
      <c r="M87" s="157">
        <v>1305</v>
      </c>
      <c r="N87" s="157">
        <v>827</v>
      </c>
      <c r="O87" s="157">
        <v>1034</v>
      </c>
      <c r="P87" s="157">
        <v>750</v>
      </c>
      <c r="Q87" s="157">
        <v>877</v>
      </c>
      <c r="R87" s="157">
        <v>864</v>
      </c>
      <c r="S87" s="19">
        <v>649</v>
      </c>
      <c r="T87" s="92">
        <v>507</v>
      </c>
      <c r="U87" s="157">
        <v>333</v>
      </c>
      <c r="V87" s="7">
        <v>208</v>
      </c>
      <c r="W87" s="7">
        <v>143</v>
      </c>
      <c r="X87" s="80">
        <v>202</v>
      </c>
      <c r="Y87" s="92">
        <v>309</v>
      </c>
      <c r="Z87" s="92">
        <v>365</v>
      </c>
    </row>
    <row r="88" spans="1:25" ht="51">
      <c r="A88" s="17" t="s">
        <v>5</v>
      </c>
      <c r="B88" s="48"/>
      <c r="T88" s="7"/>
      <c r="U88" s="48"/>
      <c r="V88" s="7"/>
      <c r="W88" s="158"/>
      <c r="X88" s="48"/>
      <c r="Y88" s="90"/>
    </row>
    <row r="89" spans="1:26" ht="12.75">
      <c r="A89" s="21" t="s">
        <v>6</v>
      </c>
      <c r="B89" s="92">
        <v>140</v>
      </c>
      <c r="C89" s="92">
        <v>127</v>
      </c>
      <c r="D89" s="92">
        <v>84</v>
      </c>
      <c r="E89" s="92">
        <v>157</v>
      </c>
      <c r="F89" s="92">
        <v>550</v>
      </c>
      <c r="G89" s="92">
        <v>946</v>
      </c>
      <c r="H89" s="92">
        <v>1322</v>
      </c>
      <c r="I89" s="92">
        <v>1005</v>
      </c>
      <c r="J89" s="92">
        <v>367</v>
      </c>
      <c r="K89" s="157">
        <v>327</v>
      </c>
      <c r="L89" s="157">
        <v>516</v>
      </c>
      <c r="M89" s="157">
        <v>687</v>
      </c>
      <c r="N89" s="157">
        <v>790</v>
      </c>
      <c r="O89" s="157">
        <v>716</v>
      </c>
      <c r="P89" s="157">
        <v>618</v>
      </c>
      <c r="Q89" s="157">
        <v>477</v>
      </c>
      <c r="R89" s="157">
        <v>391</v>
      </c>
      <c r="S89" s="92">
        <v>288</v>
      </c>
      <c r="T89" s="157">
        <v>219</v>
      </c>
      <c r="U89" s="157">
        <v>176</v>
      </c>
      <c r="V89" s="7">
        <v>125</v>
      </c>
      <c r="W89" s="7">
        <v>90</v>
      </c>
      <c r="X89" s="80">
        <v>76</v>
      </c>
      <c r="Y89" s="92">
        <v>61</v>
      </c>
      <c r="Z89" s="92">
        <v>35</v>
      </c>
    </row>
    <row r="90" spans="1:26" ht="15.75">
      <c r="A90" s="75" t="s">
        <v>7</v>
      </c>
      <c r="B90" s="92" t="s">
        <v>8</v>
      </c>
      <c r="C90" s="92" t="s">
        <v>9</v>
      </c>
      <c r="D90" s="92">
        <v>473</v>
      </c>
      <c r="E90" s="92">
        <v>467</v>
      </c>
      <c r="F90" s="92">
        <v>740</v>
      </c>
      <c r="G90" s="92">
        <v>1099</v>
      </c>
      <c r="H90" s="92">
        <v>1327</v>
      </c>
      <c r="I90" s="92">
        <v>1410</v>
      </c>
      <c r="J90" s="92">
        <v>656</v>
      </c>
      <c r="K90" s="157">
        <v>505</v>
      </c>
      <c r="L90" s="157">
        <v>605</v>
      </c>
      <c r="M90" s="157">
        <v>938</v>
      </c>
      <c r="N90" s="157">
        <v>1030</v>
      </c>
      <c r="O90" s="157">
        <v>988</v>
      </c>
      <c r="P90" s="157">
        <v>906</v>
      </c>
      <c r="Q90" s="157">
        <v>809</v>
      </c>
      <c r="R90" s="157">
        <v>699</v>
      </c>
      <c r="S90" s="92">
        <v>502</v>
      </c>
      <c r="T90" s="157">
        <v>402</v>
      </c>
      <c r="U90" s="157">
        <v>312</v>
      </c>
      <c r="V90" s="7">
        <v>214</v>
      </c>
      <c r="W90" s="7">
        <v>176</v>
      </c>
      <c r="X90" s="80">
        <v>218</v>
      </c>
      <c r="Y90" s="92">
        <v>206</v>
      </c>
      <c r="Z90" s="92">
        <v>134</v>
      </c>
    </row>
    <row r="91" spans="1:25" ht="38.25">
      <c r="A91" s="70" t="s">
        <v>10</v>
      </c>
      <c r="B91" s="90"/>
      <c r="C91" s="90"/>
      <c r="D91" s="90"/>
      <c r="E91" s="90"/>
      <c r="F91" s="90"/>
      <c r="G91" s="90"/>
      <c r="H91" s="90"/>
      <c r="I91" s="11"/>
      <c r="J91" s="90"/>
      <c r="K91" s="130"/>
      <c r="L91" s="130"/>
      <c r="M91" s="130"/>
      <c r="N91" s="130"/>
      <c r="O91" s="11"/>
      <c r="P91" s="11"/>
      <c r="Q91" s="11"/>
      <c r="R91" s="11"/>
      <c r="S91" s="11"/>
      <c r="T91" s="90"/>
      <c r="U91" s="90"/>
      <c r="V91" s="48"/>
      <c r="W91" s="7"/>
      <c r="X91" s="48"/>
      <c r="Y91" s="48"/>
    </row>
    <row r="92" spans="1:25" ht="12.75">
      <c r="A92" s="70" t="s">
        <v>238</v>
      </c>
      <c r="B92" s="90"/>
      <c r="C92" s="90"/>
      <c r="D92" s="90"/>
      <c r="E92" s="90"/>
      <c r="F92" s="90"/>
      <c r="G92" s="90"/>
      <c r="H92" s="90"/>
      <c r="I92" s="11"/>
      <c r="J92" s="90"/>
      <c r="K92" s="130"/>
      <c r="L92" s="130"/>
      <c r="M92" s="130"/>
      <c r="N92" s="130"/>
      <c r="O92" s="11"/>
      <c r="P92" s="11"/>
      <c r="Q92" s="11"/>
      <c r="R92" s="11"/>
      <c r="S92" s="11"/>
      <c r="T92" s="90"/>
      <c r="U92" s="90"/>
      <c r="V92" s="48"/>
      <c r="W92" s="7"/>
      <c r="X92" s="48"/>
      <c r="Y92" s="48"/>
    </row>
    <row r="93" spans="1:26" ht="12.75">
      <c r="A93" s="21" t="s">
        <v>675</v>
      </c>
      <c r="B93" s="90">
        <v>194</v>
      </c>
      <c r="C93" s="90">
        <v>196.9</v>
      </c>
      <c r="D93" s="90">
        <v>201.8</v>
      </c>
      <c r="E93" s="90">
        <v>205.2</v>
      </c>
      <c r="F93" s="90">
        <v>206.1</v>
      </c>
      <c r="G93" s="90">
        <v>213.4</v>
      </c>
      <c r="H93" s="90">
        <v>219.1</v>
      </c>
      <c r="I93" s="90">
        <v>225.5</v>
      </c>
      <c r="J93" s="90">
        <v>227.8</v>
      </c>
      <c r="K93" s="90">
        <v>232.3</v>
      </c>
      <c r="L93" s="90">
        <v>234.5</v>
      </c>
      <c r="M93" s="90">
        <v>237</v>
      </c>
      <c r="N93" s="90">
        <v>239.1</v>
      </c>
      <c r="O93" s="90">
        <v>248.6</v>
      </c>
      <c r="P93" s="90">
        <v>250.1</v>
      </c>
      <c r="Q93" s="90">
        <v>254.6</v>
      </c>
      <c r="R93" s="90">
        <v>259.2</v>
      </c>
      <c r="S93" s="90">
        <v>262.5</v>
      </c>
      <c r="T93" s="90">
        <v>269.9</v>
      </c>
      <c r="U93" s="90">
        <v>278.9</v>
      </c>
      <c r="V93" s="7">
        <v>282.3</v>
      </c>
      <c r="W93" s="18">
        <v>285</v>
      </c>
      <c r="X93" s="80">
        <v>290.7</v>
      </c>
      <c r="Y93" s="90">
        <v>307.5</v>
      </c>
      <c r="Z93" s="90">
        <v>319.3</v>
      </c>
    </row>
    <row r="94" spans="1:26" ht="12.75">
      <c r="A94" s="21" t="s">
        <v>11</v>
      </c>
      <c r="B94" s="90">
        <v>15.4</v>
      </c>
      <c r="C94" s="90">
        <v>16.1</v>
      </c>
      <c r="D94" s="90">
        <v>18.9</v>
      </c>
      <c r="E94" s="90">
        <v>20.3</v>
      </c>
      <c r="F94" s="90">
        <v>22.2</v>
      </c>
      <c r="G94" s="90">
        <v>23.9</v>
      </c>
      <c r="H94" s="90">
        <v>25.2</v>
      </c>
      <c r="I94" s="90">
        <v>26.9</v>
      </c>
      <c r="J94" s="90">
        <v>29.2</v>
      </c>
      <c r="K94" s="90">
        <v>31.3</v>
      </c>
      <c r="L94" s="90">
        <v>32.2</v>
      </c>
      <c r="M94" s="90">
        <v>32.1</v>
      </c>
      <c r="N94" s="90">
        <v>32.9</v>
      </c>
      <c r="O94" s="90">
        <v>34.4</v>
      </c>
      <c r="P94" s="90">
        <v>34.3</v>
      </c>
      <c r="Q94" s="90">
        <v>34.9</v>
      </c>
      <c r="R94" s="90">
        <v>35.8</v>
      </c>
      <c r="S94" s="90">
        <v>36.2</v>
      </c>
      <c r="T94" s="90">
        <v>35.8</v>
      </c>
      <c r="U94" s="90">
        <v>33.6</v>
      </c>
      <c r="V94" s="7">
        <v>32.5</v>
      </c>
      <c r="W94" s="11">
        <v>30.6</v>
      </c>
      <c r="X94" s="106">
        <v>28.1</v>
      </c>
      <c r="Y94" s="90">
        <v>27.7</v>
      </c>
      <c r="Z94" s="90">
        <v>26.8</v>
      </c>
    </row>
    <row r="95" spans="1:26" ht="12.75">
      <c r="A95" s="21" t="s">
        <v>12</v>
      </c>
      <c r="B95" s="90">
        <v>23.5</v>
      </c>
      <c r="C95" s="90">
        <v>22.5</v>
      </c>
      <c r="D95" s="90">
        <v>33.2</v>
      </c>
      <c r="E95" s="90">
        <v>38.7</v>
      </c>
      <c r="F95" s="90">
        <v>39.2</v>
      </c>
      <c r="G95" s="90">
        <v>37.3</v>
      </c>
      <c r="H95" s="90">
        <v>31.1</v>
      </c>
      <c r="I95" s="90">
        <v>30</v>
      </c>
      <c r="J95" s="90">
        <v>29.8</v>
      </c>
      <c r="K95" s="90">
        <v>36.9</v>
      </c>
      <c r="L95" s="90">
        <v>39.7</v>
      </c>
      <c r="M95" s="90">
        <v>45</v>
      </c>
      <c r="N95" s="90">
        <v>46.9</v>
      </c>
      <c r="O95" s="90">
        <v>45.7</v>
      </c>
      <c r="P95" s="90">
        <v>43.2</v>
      </c>
      <c r="Q95" s="90">
        <v>41</v>
      </c>
      <c r="R95" s="90">
        <v>38.7</v>
      </c>
      <c r="S95" s="90">
        <v>38.3</v>
      </c>
      <c r="T95" s="90">
        <v>35.9</v>
      </c>
      <c r="U95" s="90">
        <v>35.6</v>
      </c>
      <c r="V95" s="7">
        <v>32.3</v>
      </c>
      <c r="W95" s="7">
        <v>28.7</v>
      </c>
      <c r="X95" s="106">
        <v>25.8</v>
      </c>
      <c r="Y95" s="90">
        <v>24.9</v>
      </c>
      <c r="Z95" s="90">
        <v>24</v>
      </c>
    </row>
    <row r="96" spans="1:26" ht="12.75">
      <c r="A96" s="21" t="s">
        <v>13</v>
      </c>
      <c r="B96" s="90">
        <v>513.1</v>
      </c>
      <c r="C96" s="90">
        <v>536.2</v>
      </c>
      <c r="D96" s="90">
        <v>525.4</v>
      </c>
      <c r="E96" s="90">
        <v>517</v>
      </c>
      <c r="F96" s="90">
        <v>506.6</v>
      </c>
      <c r="G96" s="90">
        <v>505.4</v>
      </c>
      <c r="H96" s="90">
        <v>484.9</v>
      </c>
      <c r="I96" s="90">
        <v>490.7</v>
      </c>
      <c r="J96" s="90">
        <v>508.6</v>
      </c>
      <c r="K96" s="90">
        <v>496.2</v>
      </c>
      <c r="L96" s="90">
        <v>484.5</v>
      </c>
      <c r="M96" s="90">
        <v>471.9</v>
      </c>
      <c r="N96" s="90">
        <v>477.2</v>
      </c>
      <c r="O96" s="90">
        <v>500.5</v>
      </c>
      <c r="P96" s="90">
        <v>499</v>
      </c>
      <c r="Q96" s="90">
        <v>509.9</v>
      </c>
      <c r="R96" s="90">
        <v>510.8</v>
      </c>
      <c r="S96" s="90">
        <v>491.3</v>
      </c>
      <c r="T96" s="90">
        <v>495.7</v>
      </c>
      <c r="U96" s="159" t="s">
        <v>377</v>
      </c>
      <c r="V96" s="7">
        <v>332.6</v>
      </c>
      <c r="W96" s="7">
        <v>373.7</v>
      </c>
      <c r="X96" s="106">
        <v>373.5</v>
      </c>
      <c r="Y96" s="90">
        <v>375.5</v>
      </c>
      <c r="Z96" s="90">
        <v>340</v>
      </c>
    </row>
    <row r="97" spans="1:26" ht="12.75">
      <c r="A97" s="21" t="s">
        <v>14</v>
      </c>
      <c r="B97" s="90">
        <v>121.7</v>
      </c>
      <c r="C97" s="90">
        <v>153.8</v>
      </c>
      <c r="D97" s="90">
        <v>170.3</v>
      </c>
      <c r="E97" s="90">
        <v>199.3</v>
      </c>
      <c r="F97" s="90">
        <v>239.9</v>
      </c>
      <c r="G97" s="90">
        <v>285.7</v>
      </c>
      <c r="H97" s="90">
        <v>303.3</v>
      </c>
      <c r="I97" s="90">
        <v>335.5</v>
      </c>
      <c r="J97" s="90">
        <v>396.7</v>
      </c>
      <c r="K97" s="90">
        <v>399.8</v>
      </c>
      <c r="L97" s="90">
        <v>413.3</v>
      </c>
      <c r="M97" s="90">
        <v>457.5</v>
      </c>
      <c r="N97" s="90">
        <v>479.2</v>
      </c>
      <c r="O97" s="90">
        <v>523.1</v>
      </c>
      <c r="P97" s="90">
        <v>531.6</v>
      </c>
      <c r="Q97" s="90">
        <v>552.6</v>
      </c>
      <c r="R97" s="90">
        <v>540.8</v>
      </c>
      <c r="S97" s="90">
        <v>530.5</v>
      </c>
      <c r="T97" s="90">
        <v>528.8</v>
      </c>
      <c r="U97" s="90">
        <v>555.1</v>
      </c>
      <c r="V97" s="7">
        <v>556.5</v>
      </c>
      <c r="W97" s="7">
        <v>577.3</v>
      </c>
      <c r="X97" s="106">
        <v>563.6</v>
      </c>
      <c r="Y97" s="90">
        <v>564.6</v>
      </c>
      <c r="Z97" s="90">
        <v>535.7</v>
      </c>
    </row>
    <row r="98" spans="1:26" ht="12.75">
      <c r="A98" s="21" t="s">
        <v>15</v>
      </c>
      <c r="B98" s="90">
        <v>38.4</v>
      </c>
      <c r="C98" s="90">
        <v>36.6</v>
      </c>
      <c r="D98" s="90">
        <v>38.7</v>
      </c>
      <c r="E98" s="90">
        <v>39.2</v>
      </c>
      <c r="F98" s="90">
        <v>40.8</v>
      </c>
      <c r="G98" s="90">
        <v>43.9</v>
      </c>
      <c r="H98" s="90">
        <v>46</v>
      </c>
      <c r="I98" s="90">
        <v>47.3</v>
      </c>
      <c r="J98" s="90">
        <v>51.4</v>
      </c>
      <c r="K98" s="90">
        <v>49.8</v>
      </c>
      <c r="L98" s="90">
        <v>48.2</v>
      </c>
      <c r="M98" s="90">
        <v>52.2</v>
      </c>
      <c r="N98" s="90">
        <v>53.2</v>
      </c>
      <c r="O98" s="90">
        <v>54.3</v>
      </c>
      <c r="P98" s="90">
        <v>52.3</v>
      </c>
      <c r="Q98" s="90">
        <v>56.1</v>
      </c>
      <c r="R98" s="90">
        <v>65.9</v>
      </c>
      <c r="S98" s="90">
        <v>68.6</v>
      </c>
      <c r="T98" s="90">
        <v>69.7</v>
      </c>
      <c r="U98" s="90">
        <v>70.7</v>
      </c>
      <c r="V98" s="7">
        <v>77.8</v>
      </c>
      <c r="W98" s="18">
        <v>78</v>
      </c>
      <c r="X98" s="130">
        <v>81</v>
      </c>
      <c r="Y98" s="90">
        <v>83.1</v>
      </c>
      <c r="Z98" s="90">
        <v>94.2</v>
      </c>
    </row>
    <row r="99" spans="1:26" ht="28.5" customHeight="1">
      <c r="A99" s="21" t="s">
        <v>16</v>
      </c>
      <c r="B99" s="90">
        <v>1258.4</v>
      </c>
      <c r="C99" s="90">
        <v>1262.8</v>
      </c>
      <c r="D99" s="90">
        <v>1288.6</v>
      </c>
      <c r="E99" s="90">
        <v>1393.7</v>
      </c>
      <c r="F99" s="90">
        <v>1443.9</v>
      </c>
      <c r="G99" s="90">
        <v>1541</v>
      </c>
      <c r="H99" s="90">
        <v>1573</v>
      </c>
      <c r="I99" s="11">
        <v>1669.5</v>
      </c>
      <c r="J99" s="90">
        <v>2104.5</v>
      </c>
      <c r="K99" s="130">
        <v>2085.1</v>
      </c>
      <c r="L99" s="130">
        <v>2180.7</v>
      </c>
      <c r="M99" s="130">
        <v>2385.8</v>
      </c>
      <c r="N99" s="130">
        <v>2512.1</v>
      </c>
      <c r="O99" s="11">
        <v>2467.9</v>
      </c>
      <c r="P99" s="11">
        <v>2470.7</v>
      </c>
      <c r="Q99" s="11">
        <v>2519</v>
      </c>
      <c r="R99" s="11">
        <v>2650.7</v>
      </c>
      <c r="S99" s="11">
        <v>2735.8</v>
      </c>
      <c r="T99" s="90">
        <v>2881.3</v>
      </c>
      <c r="U99" s="90">
        <v>2888.8</v>
      </c>
      <c r="V99" s="7">
        <v>2815.7</v>
      </c>
      <c r="W99" s="7">
        <v>2832.1</v>
      </c>
      <c r="X99" s="106">
        <v>2777.8</v>
      </c>
      <c r="Y99" s="90">
        <v>2801.3</v>
      </c>
      <c r="Z99" s="90">
        <v>2618.1</v>
      </c>
    </row>
    <row r="100" spans="1:26" ht="54" customHeight="1">
      <c r="A100" s="70" t="s">
        <v>17</v>
      </c>
      <c r="B100" s="90">
        <v>39647.9</v>
      </c>
      <c r="C100" s="90">
        <v>35025.5</v>
      </c>
      <c r="D100" s="90">
        <v>37349.3</v>
      </c>
      <c r="E100" s="90">
        <v>35880.1</v>
      </c>
      <c r="F100" s="90">
        <v>37986.5</v>
      </c>
      <c r="G100" s="90">
        <v>35154.5</v>
      </c>
      <c r="H100" s="90">
        <v>36425.2</v>
      </c>
      <c r="I100" s="11">
        <v>36704.2</v>
      </c>
      <c r="J100" s="130">
        <v>37582</v>
      </c>
      <c r="K100" s="130">
        <v>38225.7</v>
      </c>
      <c r="L100" s="130">
        <v>36983</v>
      </c>
      <c r="M100" s="130">
        <v>37934.4</v>
      </c>
      <c r="N100" s="130">
        <v>37118.6</v>
      </c>
      <c r="O100" s="130">
        <v>36471.8</v>
      </c>
      <c r="P100" s="11">
        <v>36837.3</v>
      </c>
      <c r="Q100" s="11">
        <v>37388.5</v>
      </c>
      <c r="R100" s="11">
        <v>38140.5</v>
      </c>
      <c r="S100" s="11">
        <v>38293.8</v>
      </c>
      <c r="T100" s="90">
        <v>41302</v>
      </c>
      <c r="U100" s="90">
        <v>40903.5</v>
      </c>
      <c r="V100" s="7">
        <v>42055.8</v>
      </c>
      <c r="W100" s="7">
        <v>42549.7</v>
      </c>
      <c r="X100" s="80">
        <v>43155.1</v>
      </c>
      <c r="Y100" s="90">
        <v>44157.6</v>
      </c>
      <c r="Z100" s="90">
        <v>43843</v>
      </c>
    </row>
    <row r="101" spans="1:26" ht="15" customHeight="1">
      <c r="A101" s="70" t="s">
        <v>238</v>
      </c>
      <c r="B101" s="90"/>
      <c r="C101" s="90"/>
      <c r="D101" s="90"/>
      <c r="E101" s="90"/>
      <c r="F101" s="90"/>
      <c r="G101" s="90"/>
      <c r="H101" s="90"/>
      <c r="I101" s="11"/>
      <c r="J101" s="90"/>
      <c r="K101" s="130"/>
      <c r="L101" s="130"/>
      <c r="M101" s="130"/>
      <c r="N101" s="130"/>
      <c r="O101" s="11"/>
      <c r="P101" s="11"/>
      <c r="Q101" s="11"/>
      <c r="R101" s="11"/>
      <c r="S101" s="11"/>
      <c r="T101" s="90"/>
      <c r="U101" s="90"/>
      <c r="V101" s="7"/>
      <c r="W101" s="7"/>
      <c r="X101" s="80"/>
      <c r="Y101" s="90"/>
      <c r="Z101" s="90"/>
    </row>
    <row r="102" spans="1:26" ht="16.5" customHeight="1">
      <c r="A102" s="160" t="s">
        <v>674</v>
      </c>
      <c r="B102" s="90">
        <v>39647.9</v>
      </c>
      <c r="C102" s="90">
        <v>35025.5</v>
      </c>
      <c r="D102" s="90">
        <v>37349.3</v>
      </c>
      <c r="E102" s="90">
        <v>35880.1</v>
      </c>
      <c r="F102" s="90">
        <v>37986.5</v>
      </c>
      <c r="G102" s="90">
        <v>35154.5</v>
      </c>
      <c r="H102" s="90">
        <v>36425.2</v>
      </c>
      <c r="I102" s="90">
        <v>36704.2</v>
      </c>
      <c r="J102" s="90">
        <v>2809.3</v>
      </c>
      <c r="K102" s="90">
        <v>2689.4</v>
      </c>
      <c r="L102" s="90">
        <v>2578</v>
      </c>
      <c r="M102" s="90">
        <v>2314.8</v>
      </c>
      <c r="N102" s="90">
        <v>1970.2</v>
      </c>
      <c r="O102" s="90">
        <v>2012.6</v>
      </c>
      <c r="P102" s="90">
        <v>1905.1</v>
      </c>
      <c r="Q102" s="90">
        <v>1897</v>
      </c>
      <c r="R102" s="90">
        <v>1973.7</v>
      </c>
      <c r="S102" s="90">
        <v>1937.1</v>
      </c>
      <c r="T102" s="90">
        <v>1833.8</v>
      </c>
      <c r="U102" s="90">
        <v>1765.4</v>
      </c>
      <c r="V102" s="7">
        <v>1790.9</v>
      </c>
      <c r="W102" s="7">
        <v>1854.5</v>
      </c>
      <c r="X102" s="80">
        <v>1811.4</v>
      </c>
      <c r="Y102" s="90">
        <v>1944</v>
      </c>
      <c r="Z102" s="90">
        <v>1797.4</v>
      </c>
    </row>
    <row r="103" spans="1:26" ht="14.25" customHeight="1">
      <c r="A103" s="161" t="s">
        <v>675</v>
      </c>
      <c r="B103" s="90">
        <v>38.3</v>
      </c>
      <c r="C103" s="90">
        <v>44.3</v>
      </c>
      <c r="D103" s="90">
        <v>45.6</v>
      </c>
      <c r="E103" s="90">
        <v>49.6</v>
      </c>
      <c r="F103" s="90">
        <v>51.1</v>
      </c>
      <c r="G103" s="90">
        <v>53</v>
      </c>
      <c r="H103" s="90">
        <v>54.7</v>
      </c>
      <c r="I103" s="90">
        <v>59.4</v>
      </c>
      <c r="J103" s="90">
        <v>59.4</v>
      </c>
      <c r="K103" s="90">
        <v>59.7</v>
      </c>
      <c r="L103" s="90">
        <v>59.5</v>
      </c>
      <c r="M103" s="90">
        <v>64.1</v>
      </c>
      <c r="N103" s="90">
        <v>65.8</v>
      </c>
      <c r="O103" s="90">
        <v>72.6</v>
      </c>
      <c r="P103" s="90">
        <v>73.1</v>
      </c>
      <c r="Q103" s="90">
        <v>75.2</v>
      </c>
      <c r="R103" s="90">
        <v>80.2</v>
      </c>
      <c r="S103" s="90">
        <v>86.6</v>
      </c>
      <c r="T103" s="90">
        <v>92.1</v>
      </c>
      <c r="U103" s="90">
        <v>96.2</v>
      </c>
      <c r="V103" s="7">
        <v>101.2</v>
      </c>
      <c r="W103" s="7">
        <v>107.9</v>
      </c>
      <c r="X103" s="80">
        <v>110.3</v>
      </c>
      <c r="Y103" s="90">
        <v>115.4</v>
      </c>
      <c r="Z103" s="90">
        <v>118</v>
      </c>
    </row>
    <row r="104" spans="1:26" ht="39" customHeight="1">
      <c r="A104" s="161" t="s">
        <v>676</v>
      </c>
      <c r="B104" s="90">
        <v>156.1</v>
      </c>
      <c r="C104" s="90">
        <v>185.1</v>
      </c>
      <c r="D104" s="162">
        <v>211.3</v>
      </c>
      <c r="E104" s="90">
        <v>225.4</v>
      </c>
      <c r="F104" s="90">
        <v>243</v>
      </c>
      <c r="G104" s="90">
        <v>251.3</v>
      </c>
      <c r="H104" s="90">
        <v>256.9</v>
      </c>
      <c r="I104" s="90">
        <v>269.8</v>
      </c>
      <c r="J104" s="90">
        <v>293</v>
      </c>
      <c r="K104" s="90">
        <v>316.4</v>
      </c>
      <c r="L104" s="90">
        <v>322.5</v>
      </c>
      <c r="M104" s="90">
        <v>466.2</v>
      </c>
      <c r="N104" s="90">
        <v>370.9</v>
      </c>
      <c r="O104" s="90">
        <v>379</v>
      </c>
      <c r="P104" s="90">
        <v>382.1</v>
      </c>
      <c r="Q104" s="90">
        <v>417.7</v>
      </c>
      <c r="R104" s="90">
        <v>424.5</v>
      </c>
      <c r="S104" s="90">
        <v>416.1</v>
      </c>
      <c r="T104" s="90">
        <v>393.8</v>
      </c>
      <c r="U104" s="90">
        <v>389.9</v>
      </c>
      <c r="V104" s="7">
        <v>365.3</v>
      </c>
      <c r="W104" s="7">
        <v>365.6</v>
      </c>
      <c r="X104" s="80">
        <v>350.9</v>
      </c>
      <c r="Y104" s="90">
        <v>359.6</v>
      </c>
      <c r="Z104" s="90">
        <v>345.3</v>
      </c>
    </row>
    <row r="105" spans="1:26" ht="27.75" customHeight="1">
      <c r="A105" s="160" t="s">
        <v>677</v>
      </c>
      <c r="B105" s="90">
        <v>201.3</v>
      </c>
      <c r="C105" s="90">
        <v>229.6</v>
      </c>
      <c r="D105" s="90">
        <v>260.7</v>
      </c>
      <c r="E105" s="90">
        <v>293.3</v>
      </c>
      <c r="F105" s="90">
        <v>306.5</v>
      </c>
      <c r="G105" s="90">
        <v>322</v>
      </c>
      <c r="H105" s="90">
        <v>341.7</v>
      </c>
      <c r="I105" s="90">
        <v>372.9</v>
      </c>
      <c r="J105" s="90">
        <v>372.9</v>
      </c>
      <c r="K105" s="90">
        <v>392.4</v>
      </c>
      <c r="L105" s="90">
        <v>382.7</v>
      </c>
      <c r="M105" s="90">
        <v>541.3</v>
      </c>
      <c r="N105" s="90">
        <v>400</v>
      </c>
      <c r="O105" s="90">
        <v>405.1</v>
      </c>
      <c r="P105" s="90">
        <v>385.3</v>
      </c>
      <c r="Q105" s="90">
        <v>393</v>
      </c>
      <c r="R105" s="90">
        <v>388</v>
      </c>
      <c r="S105" s="90">
        <v>379.2</v>
      </c>
      <c r="T105" s="90">
        <v>364.4</v>
      </c>
      <c r="U105" s="90">
        <v>357.3</v>
      </c>
      <c r="V105" s="7">
        <v>374.9</v>
      </c>
      <c r="W105" s="7">
        <v>378.5</v>
      </c>
      <c r="X105" s="80">
        <v>355.6</v>
      </c>
      <c r="Y105" s="90">
        <v>364.1</v>
      </c>
      <c r="Z105" s="90">
        <v>367</v>
      </c>
    </row>
    <row r="106" spans="1:26" ht="12" customHeight="1">
      <c r="A106" s="163" t="s">
        <v>678</v>
      </c>
      <c r="B106" s="90">
        <v>2128.9</v>
      </c>
      <c r="C106" s="90">
        <v>2274.5</v>
      </c>
      <c r="D106" s="90">
        <v>2391.5</v>
      </c>
      <c r="E106" s="90">
        <v>2447.2</v>
      </c>
      <c r="F106" s="90">
        <v>2581.7</v>
      </c>
      <c r="G106" s="90">
        <v>2663.2</v>
      </c>
      <c r="H106" s="90">
        <v>2664</v>
      </c>
      <c r="I106" s="90">
        <v>2788.4</v>
      </c>
      <c r="J106" s="90">
        <v>759.3</v>
      </c>
      <c r="K106" s="90">
        <v>713.9</v>
      </c>
      <c r="L106" s="90">
        <v>697.9</v>
      </c>
      <c r="M106" s="90">
        <v>780.3</v>
      </c>
      <c r="N106" s="90">
        <v>740</v>
      </c>
      <c r="O106" s="90">
        <v>772.9</v>
      </c>
      <c r="P106" s="90">
        <v>779.8</v>
      </c>
      <c r="Q106" s="90">
        <v>802.5</v>
      </c>
      <c r="R106" s="90">
        <v>843.4</v>
      </c>
      <c r="S106" s="90">
        <v>904.3</v>
      </c>
      <c r="T106" s="90">
        <v>914.8</v>
      </c>
      <c r="U106" s="90">
        <v>928.5</v>
      </c>
      <c r="V106" s="7">
        <v>943.9</v>
      </c>
      <c r="W106" s="18">
        <v>953</v>
      </c>
      <c r="X106" s="149">
        <v>966</v>
      </c>
      <c r="Y106" s="90">
        <v>971.7</v>
      </c>
      <c r="Z106" s="90">
        <v>927.6</v>
      </c>
    </row>
    <row r="107" spans="1:26" ht="15.75" customHeight="1">
      <c r="A107" s="21" t="s">
        <v>679</v>
      </c>
      <c r="B107" s="90"/>
      <c r="C107" s="90"/>
      <c r="D107" s="90"/>
      <c r="E107" s="90"/>
      <c r="F107" s="90"/>
      <c r="G107" s="90"/>
      <c r="H107" s="90"/>
      <c r="I107" s="11"/>
      <c r="J107" s="90">
        <v>1198.3</v>
      </c>
      <c r="K107" s="90">
        <v>1221</v>
      </c>
      <c r="L107" s="90">
        <v>1200.3</v>
      </c>
      <c r="M107" s="90">
        <v>1265.1</v>
      </c>
      <c r="N107" s="90">
        <v>1169.8</v>
      </c>
      <c r="O107" s="90">
        <v>1198.2</v>
      </c>
      <c r="P107" s="90">
        <v>1196.1</v>
      </c>
      <c r="Q107" s="90">
        <v>1175.5</v>
      </c>
      <c r="R107" s="90">
        <v>1201.3</v>
      </c>
      <c r="S107" s="90">
        <v>1210.5</v>
      </c>
      <c r="T107" s="90">
        <v>1220.3</v>
      </c>
      <c r="U107" s="90">
        <v>1259.4</v>
      </c>
      <c r="V107" s="7">
        <f>ROUND(1291328/1000,1)</f>
        <v>1291.3</v>
      </c>
      <c r="W107" s="80">
        <v>1378.4</v>
      </c>
      <c r="X107" s="80">
        <v>1392.9</v>
      </c>
      <c r="Y107" s="90">
        <v>1443.9</v>
      </c>
      <c r="Z107" s="90">
        <v>1459.1</v>
      </c>
    </row>
    <row r="108" spans="1:26" ht="29.25" customHeight="1">
      <c r="A108" s="21" t="s">
        <v>680</v>
      </c>
      <c r="B108" s="90"/>
      <c r="C108" s="90"/>
      <c r="D108" s="90"/>
      <c r="E108" s="90"/>
      <c r="F108" s="90"/>
      <c r="G108" s="90"/>
      <c r="H108" s="90"/>
      <c r="I108" s="11"/>
      <c r="J108" s="90">
        <v>1048.2</v>
      </c>
      <c r="K108" s="90">
        <v>1076.9</v>
      </c>
      <c r="L108" s="90">
        <v>1076.2</v>
      </c>
      <c r="M108" s="90">
        <v>1089.9</v>
      </c>
      <c r="N108" s="90">
        <v>988.6</v>
      </c>
      <c r="O108" s="90">
        <v>1033</v>
      </c>
      <c r="P108" s="90">
        <v>1029.2</v>
      </c>
      <c r="Q108" s="90">
        <v>1007.6</v>
      </c>
      <c r="R108" s="90">
        <v>1056.8</v>
      </c>
      <c r="S108" s="90">
        <v>1049.5</v>
      </c>
      <c r="T108" s="90">
        <v>1097.9</v>
      </c>
      <c r="U108" s="90">
        <v>1159.8</v>
      </c>
      <c r="V108" s="7">
        <f>ROUND(1201886/1000,1)</f>
        <v>1201.9</v>
      </c>
      <c r="W108" s="80">
        <v>1210.1</v>
      </c>
      <c r="X108" s="80">
        <v>1203.8</v>
      </c>
      <c r="Y108" s="90">
        <v>1269.1</v>
      </c>
      <c r="Z108" s="90">
        <v>1229.8</v>
      </c>
    </row>
    <row r="109" spans="1:26" ht="15" customHeight="1">
      <c r="A109" s="163" t="s">
        <v>339</v>
      </c>
      <c r="B109" s="90">
        <v>69.2</v>
      </c>
      <c r="C109" s="90">
        <v>92.6</v>
      </c>
      <c r="D109" s="90">
        <v>115.4</v>
      </c>
      <c r="E109" s="90">
        <v>125.4</v>
      </c>
      <c r="F109" s="90">
        <v>138</v>
      </c>
      <c r="G109" s="90">
        <v>149.2</v>
      </c>
      <c r="H109" s="90">
        <v>154.1</v>
      </c>
      <c r="I109" s="90">
        <v>163</v>
      </c>
      <c r="J109" s="90">
        <v>171.9</v>
      </c>
      <c r="K109" s="90">
        <v>174.4</v>
      </c>
      <c r="L109" s="90">
        <v>170.9</v>
      </c>
      <c r="M109" s="90">
        <v>214.6</v>
      </c>
      <c r="N109" s="90">
        <v>188.4</v>
      </c>
      <c r="O109" s="90">
        <v>189</v>
      </c>
      <c r="P109" s="90">
        <v>189.7</v>
      </c>
      <c r="Q109" s="90">
        <v>192.2</v>
      </c>
      <c r="R109" s="90">
        <v>199.5</v>
      </c>
      <c r="S109" s="90">
        <v>197.4</v>
      </c>
      <c r="T109" s="90">
        <v>193.3</v>
      </c>
      <c r="U109" s="90">
        <v>184.6</v>
      </c>
      <c r="V109" s="7">
        <v>199.4</v>
      </c>
      <c r="W109" s="80">
        <v>194.7</v>
      </c>
      <c r="X109" s="80">
        <v>187.4</v>
      </c>
      <c r="Y109" s="90">
        <v>177.6</v>
      </c>
      <c r="Z109" s="90">
        <v>178.3</v>
      </c>
    </row>
    <row r="110" spans="1:26" ht="15" customHeight="1">
      <c r="A110" s="21" t="s">
        <v>681</v>
      </c>
      <c r="B110" s="90">
        <v>27724.6</v>
      </c>
      <c r="C110" s="90">
        <v>22399.3</v>
      </c>
      <c r="D110" s="90">
        <v>24035.2</v>
      </c>
      <c r="E110" s="90">
        <v>21681.5</v>
      </c>
      <c r="F110" s="90">
        <v>22929</v>
      </c>
      <c r="G110" s="90">
        <v>20498.2</v>
      </c>
      <c r="H110" s="90">
        <v>22228.3</v>
      </c>
      <c r="I110" s="90">
        <v>21957.2</v>
      </c>
      <c r="J110" s="90">
        <v>22293.2</v>
      </c>
      <c r="K110" s="90">
        <v>22952.2</v>
      </c>
      <c r="L110" s="90">
        <v>21859.2</v>
      </c>
      <c r="M110" s="90">
        <v>21692.8</v>
      </c>
      <c r="N110" s="90">
        <v>22180.7</v>
      </c>
      <c r="O110" s="90">
        <v>21347.2</v>
      </c>
      <c r="P110" s="90">
        <v>21780.3</v>
      </c>
      <c r="Q110" s="90">
        <v>22237.9</v>
      </c>
      <c r="R110" s="90">
        <v>22637.3</v>
      </c>
      <c r="S110" s="90">
        <v>22731.1</v>
      </c>
      <c r="T110" s="90">
        <v>25847.3</v>
      </c>
      <c r="U110" s="90">
        <v>25507.7</v>
      </c>
      <c r="V110" s="7">
        <v>26459.9</v>
      </c>
      <c r="W110" s="80">
        <v>26579.6</v>
      </c>
      <c r="X110" s="80">
        <v>27341.4</v>
      </c>
      <c r="Y110" s="90">
        <v>28167.3</v>
      </c>
      <c r="Z110" s="90">
        <v>28578.3</v>
      </c>
    </row>
    <row r="111" spans="1:26" ht="15" customHeight="1">
      <c r="A111" s="21" t="s">
        <v>682</v>
      </c>
      <c r="B111" s="90">
        <v>1372.9</v>
      </c>
      <c r="C111" s="90">
        <v>1561.2</v>
      </c>
      <c r="D111" s="90">
        <v>1671.9</v>
      </c>
      <c r="E111" s="90">
        <v>1645.1</v>
      </c>
      <c r="F111" s="90">
        <v>1844.7</v>
      </c>
      <c r="G111" s="90">
        <v>1849.5</v>
      </c>
      <c r="H111" s="90">
        <v>1680</v>
      </c>
      <c r="I111" s="90">
        <v>1713.9</v>
      </c>
      <c r="J111" s="90">
        <v>1765.7</v>
      </c>
      <c r="K111" s="90">
        <v>1709.2</v>
      </c>
      <c r="L111" s="90">
        <v>1703.3</v>
      </c>
      <c r="M111" s="90">
        <v>2003.1</v>
      </c>
      <c r="N111" s="90">
        <v>1872.5</v>
      </c>
      <c r="O111" s="90">
        <v>1807.2</v>
      </c>
      <c r="P111" s="90">
        <v>1822</v>
      </c>
      <c r="Q111" s="90">
        <v>1807.6</v>
      </c>
      <c r="R111" s="90">
        <v>1791.5</v>
      </c>
      <c r="S111" s="90">
        <v>1823.1</v>
      </c>
      <c r="T111" s="90">
        <v>1821.8</v>
      </c>
      <c r="U111" s="90">
        <v>1807.5</v>
      </c>
      <c r="V111" s="18">
        <v>1794</v>
      </c>
      <c r="W111" s="80">
        <v>1854.9</v>
      </c>
      <c r="X111" s="80">
        <v>1880.7</v>
      </c>
      <c r="Y111" s="90">
        <v>1929</v>
      </c>
      <c r="Z111" s="90">
        <v>1786.1</v>
      </c>
    </row>
    <row r="112" spans="1:26" ht="15" customHeight="1">
      <c r="A112" s="21" t="s">
        <v>683</v>
      </c>
      <c r="B112" s="90">
        <v>1633.5</v>
      </c>
      <c r="C112" s="90">
        <v>1687</v>
      </c>
      <c r="D112" s="90">
        <v>1880.7</v>
      </c>
      <c r="E112" s="90">
        <v>2173.6</v>
      </c>
      <c r="F112" s="90">
        <v>2320.9</v>
      </c>
      <c r="G112" s="90">
        <v>2189.8</v>
      </c>
      <c r="H112" s="90">
        <v>2044.1</v>
      </c>
      <c r="I112" s="90">
        <v>1953.1</v>
      </c>
      <c r="J112" s="90">
        <v>1862.6</v>
      </c>
      <c r="K112" s="90">
        <v>1889.6</v>
      </c>
      <c r="L112" s="90">
        <v>1898.7</v>
      </c>
      <c r="M112" s="90">
        <v>1899.6</v>
      </c>
      <c r="N112" s="90">
        <v>1873.7</v>
      </c>
      <c r="O112" s="90">
        <v>1946.7</v>
      </c>
      <c r="P112" s="90">
        <v>1960.5</v>
      </c>
      <c r="Q112" s="90">
        <v>2014.5</v>
      </c>
      <c r="R112" s="90">
        <v>2024.9</v>
      </c>
      <c r="S112" s="90">
        <v>1988.1</v>
      </c>
      <c r="T112" s="90">
        <v>1961.5</v>
      </c>
      <c r="U112" s="90">
        <v>1980.5</v>
      </c>
      <c r="V112" s="7">
        <v>1966.8</v>
      </c>
      <c r="W112" s="80">
        <v>2019.9</v>
      </c>
      <c r="X112" s="80">
        <v>1977.5</v>
      </c>
      <c r="Y112" s="90">
        <v>1999.5</v>
      </c>
      <c r="Z112" s="90">
        <v>1887.2</v>
      </c>
    </row>
    <row r="113" spans="1:26" ht="26.25" customHeight="1">
      <c r="A113" s="21" t="s">
        <v>684</v>
      </c>
      <c r="B113" s="90">
        <v>308.6</v>
      </c>
      <c r="C113" s="90">
        <v>376.8</v>
      </c>
      <c r="D113" s="90">
        <v>440</v>
      </c>
      <c r="E113" s="90">
        <v>501.7</v>
      </c>
      <c r="F113" s="90">
        <v>547.4</v>
      </c>
      <c r="G113" s="90">
        <v>611</v>
      </c>
      <c r="H113" s="90">
        <v>639.3</v>
      </c>
      <c r="I113" s="90">
        <v>719.5</v>
      </c>
      <c r="J113" s="90">
        <v>747.1</v>
      </c>
      <c r="K113" s="90">
        <v>759.1</v>
      </c>
      <c r="L113" s="90">
        <v>741.3</v>
      </c>
      <c r="M113" s="90">
        <v>1037.9</v>
      </c>
      <c r="N113" s="90">
        <v>850.5</v>
      </c>
      <c r="O113" s="90">
        <v>849.7</v>
      </c>
      <c r="P113" s="90">
        <v>823.7</v>
      </c>
      <c r="Q113" s="90">
        <v>816.6</v>
      </c>
      <c r="R113" s="90">
        <v>831.3</v>
      </c>
      <c r="S113" s="90">
        <v>833.9</v>
      </c>
      <c r="T113" s="90">
        <v>842.6</v>
      </c>
      <c r="U113" s="90">
        <v>825.7</v>
      </c>
      <c r="V113" s="7">
        <v>864.1</v>
      </c>
      <c r="W113" s="18">
        <v>872</v>
      </c>
      <c r="X113" s="80">
        <v>844.3</v>
      </c>
      <c r="Y113" s="90">
        <v>838.5</v>
      </c>
      <c r="Z113" s="90">
        <v>818.7</v>
      </c>
    </row>
    <row r="114" spans="1:26" ht="15" customHeight="1">
      <c r="A114" s="21" t="s">
        <v>685</v>
      </c>
      <c r="B114" s="90">
        <v>273.2</v>
      </c>
      <c r="C114" s="90">
        <v>326.2</v>
      </c>
      <c r="D114" s="90">
        <v>361.5</v>
      </c>
      <c r="E114" s="90">
        <v>413.6</v>
      </c>
      <c r="F114" s="90">
        <v>448</v>
      </c>
      <c r="G114" s="90">
        <v>474.2</v>
      </c>
      <c r="H114" s="90">
        <v>487.1</v>
      </c>
      <c r="I114" s="90">
        <v>523.4</v>
      </c>
      <c r="J114" s="90">
        <v>533.8</v>
      </c>
      <c r="K114" s="90">
        <v>539.1</v>
      </c>
      <c r="L114" s="90">
        <v>532.6</v>
      </c>
      <c r="M114" s="90">
        <v>586.4</v>
      </c>
      <c r="N114" s="90">
        <v>583.9</v>
      </c>
      <c r="O114" s="90">
        <v>617.2</v>
      </c>
      <c r="P114" s="90">
        <v>627.7</v>
      </c>
      <c r="Q114" s="90">
        <v>647.4</v>
      </c>
      <c r="R114" s="90">
        <v>652.4</v>
      </c>
      <c r="S114" s="90">
        <v>655.8</v>
      </c>
      <c r="T114" s="90">
        <v>660.1</v>
      </c>
      <c r="U114" s="90">
        <v>674.8</v>
      </c>
      <c r="V114" s="7">
        <v>700.9</v>
      </c>
      <c r="W114" s="80">
        <v>711.7</v>
      </c>
      <c r="X114" s="149">
        <v>719</v>
      </c>
      <c r="Y114" s="90">
        <v>743</v>
      </c>
      <c r="Z114" s="90">
        <v>698.5</v>
      </c>
    </row>
    <row r="115" spans="1:26" ht="27" customHeight="1">
      <c r="A115" s="75" t="s">
        <v>686</v>
      </c>
      <c r="B115" s="90">
        <v>105.2</v>
      </c>
      <c r="C115" s="90">
        <v>111.8</v>
      </c>
      <c r="D115" s="90">
        <v>113.6</v>
      </c>
      <c r="E115" s="90">
        <v>121.8</v>
      </c>
      <c r="F115" s="90">
        <v>130.5</v>
      </c>
      <c r="G115" s="90">
        <v>140</v>
      </c>
      <c r="H115" s="90">
        <v>147.1</v>
      </c>
      <c r="I115" s="90">
        <v>159.5</v>
      </c>
      <c r="J115" s="90">
        <v>171.5</v>
      </c>
      <c r="K115" s="90">
        <v>172.4</v>
      </c>
      <c r="L115" s="90">
        <v>168</v>
      </c>
      <c r="M115" s="90">
        <v>191.5</v>
      </c>
      <c r="N115" s="90">
        <v>187.2</v>
      </c>
      <c r="O115" s="90">
        <v>190.7</v>
      </c>
      <c r="P115" s="90">
        <v>199</v>
      </c>
      <c r="Q115" s="90">
        <v>211.9</v>
      </c>
      <c r="R115" s="90">
        <v>230.3</v>
      </c>
      <c r="S115" s="90">
        <v>253.8</v>
      </c>
      <c r="T115" s="90">
        <v>255.7</v>
      </c>
      <c r="U115" s="90">
        <v>255.5</v>
      </c>
      <c r="V115" s="7">
        <v>264.4</v>
      </c>
      <c r="W115" s="80">
        <v>266.2</v>
      </c>
      <c r="X115" s="149">
        <v>267.4</v>
      </c>
      <c r="Y115" s="90">
        <v>277.9</v>
      </c>
      <c r="Z115" s="90">
        <v>270.6</v>
      </c>
    </row>
    <row r="116" spans="1:26" ht="24.75" customHeight="1">
      <c r="A116" s="75" t="s">
        <v>687</v>
      </c>
      <c r="B116" s="90">
        <v>2292.4</v>
      </c>
      <c r="C116" s="90">
        <v>2245.1</v>
      </c>
      <c r="D116" s="90">
        <v>2190.3</v>
      </c>
      <c r="E116" s="90">
        <v>2216.3</v>
      </c>
      <c r="F116" s="90">
        <v>2312.7</v>
      </c>
      <c r="G116" s="90">
        <v>2332.3</v>
      </c>
      <c r="H116" s="90">
        <v>2337.9</v>
      </c>
      <c r="I116" s="90">
        <v>2385.1</v>
      </c>
      <c r="J116" s="90">
        <v>2395.9</v>
      </c>
      <c r="K116" s="90">
        <v>2390.9</v>
      </c>
      <c r="L116" s="90">
        <v>2321.7</v>
      </c>
      <c r="M116" s="90">
        <v>2306.7</v>
      </c>
      <c r="N116" s="90">
        <v>2215.4</v>
      </c>
      <c r="O116" s="90">
        <v>2192.4</v>
      </c>
      <c r="P116" s="90">
        <v>2220.1</v>
      </c>
      <c r="Q116" s="90">
        <v>2156.6</v>
      </c>
      <c r="R116" s="90">
        <v>2231.5</v>
      </c>
      <c r="S116" s="90">
        <v>2233.4</v>
      </c>
      <c r="T116" s="90">
        <v>2251.8</v>
      </c>
      <c r="U116" s="90">
        <v>2294.9</v>
      </c>
      <c r="V116" s="7">
        <v>2364.6</v>
      </c>
      <c r="W116" s="80">
        <v>2451.6</v>
      </c>
      <c r="X116" s="149">
        <v>2443.2</v>
      </c>
      <c r="Y116" s="90">
        <v>2504.2</v>
      </c>
      <c r="Z116" s="90">
        <v>2574.6</v>
      </c>
    </row>
    <row r="117" spans="1:26" ht="17.25" customHeight="1">
      <c r="A117" s="423" t="s">
        <v>18</v>
      </c>
      <c r="B117" s="423"/>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row>
    <row r="118" spans="1:26" ht="17.25" customHeight="1">
      <c r="A118" s="423" t="s">
        <v>19</v>
      </c>
      <c r="B118" s="423"/>
      <c r="C118" s="423"/>
      <c r="D118" s="423"/>
      <c r="E118" s="423"/>
      <c r="F118" s="423"/>
      <c r="G118" s="423"/>
      <c r="H118" s="423"/>
      <c r="I118" s="423"/>
      <c r="J118" s="423"/>
      <c r="K118" s="423"/>
      <c r="L118" s="423"/>
      <c r="M118" s="423"/>
      <c r="N118" s="423"/>
      <c r="O118" s="423"/>
      <c r="P118" s="423"/>
      <c r="Q118" s="423"/>
      <c r="R118" s="423"/>
      <c r="S118" s="423"/>
      <c r="T118" s="423"/>
      <c r="U118" s="423"/>
      <c r="V118" s="423"/>
      <c r="W118" s="423"/>
      <c r="X118" s="423"/>
      <c r="Y118" s="423"/>
      <c r="Z118" s="423"/>
    </row>
    <row r="119" ht="12.75">
      <c r="A119" s="119" t="s">
        <v>20</v>
      </c>
    </row>
    <row r="120" spans="1:26" ht="29.25" customHeight="1">
      <c r="A120" s="5" t="s">
        <v>21</v>
      </c>
      <c r="C120" s="90">
        <v>1112.8</v>
      </c>
      <c r="D120" s="90">
        <v>1142.8</v>
      </c>
      <c r="E120" s="90">
        <v>1123.9</v>
      </c>
      <c r="F120" s="90">
        <v>1346.9</v>
      </c>
      <c r="G120" s="90">
        <v>1170.4</v>
      </c>
      <c r="H120" s="90">
        <v>1142</v>
      </c>
      <c r="I120" s="90">
        <v>1131.4</v>
      </c>
      <c r="J120" s="90">
        <v>1049.7</v>
      </c>
      <c r="K120" s="90">
        <v>1109.1</v>
      </c>
      <c r="L120" s="90">
        <v>1199.8</v>
      </c>
      <c r="M120" s="90">
        <v>1184</v>
      </c>
      <c r="N120" s="90">
        <v>1091.8</v>
      </c>
      <c r="O120" s="90">
        <v>1463</v>
      </c>
      <c r="P120" s="90">
        <v>1799</v>
      </c>
      <c r="Q120" s="90">
        <v>1473.6</v>
      </c>
      <c r="R120" s="90">
        <v>1108.7</v>
      </c>
      <c r="S120" s="90">
        <v>966.3</v>
      </c>
      <c r="T120" s="90">
        <v>934.1</v>
      </c>
      <c r="U120" s="90">
        <v>892.5</v>
      </c>
      <c r="V120" s="90">
        <v>842.1</v>
      </c>
      <c r="W120" s="90">
        <v>804.6</v>
      </c>
      <c r="X120" s="90">
        <v>754</v>
      </c>
      <c r="Y120" s="90">
        <v>728.7</v>
      </c>
      <c r="Z120" s="90">
        <v>695</v>
      </c>
    </row>
    <row r="121" spans="1:26" ht="80.25" customHeight="1">
      <c r="A121" s="99" t="s">
        <v>22</v>
      </c>
      <c r="B121" s="92">
        <v>212</v>
      </c>
      <c r="C121" s="92">
        <v>285</v>
      </c>
      <c r="D121" s="92">
        <v>345</v>
      </c>
      <c r="E121" s="92">
        <v>399</v>
      </c>
      <c r="F121" s="92">
        <v>454</v>
      </c>
      <c r="G121" s="92">
        <v>514</v>
      </c>
      <c r="H121" s="92">
        <v>564</v>
      </c>
      <c r="I121" s="92">
        <v>597</v>
      </c>
      <c r="J121" s="92">
        <v>592</v>
      </c>
      <c r="K121" s="92">
        <v>675</v>
      </c>
      <c r="L121" s="92">
        <v>658</v>
      </c>
      <c r="M121" s="92">
        <v>642</v>
      </c>
      <c r="N121" s="92">
        <v>624</v>
      </c>
      <c r="O121" s="92">
        <v>593</v>
      </c>
      <c r="P121" s="92">
        <v>573</v>
      </c>
      <c r="Q121" s="92">
        <v>554</v>
      </c>
      <c r="R121" s="92">
        <v>529</v>
      </c>
      <c r="S121" s="92">
        <v>515</v>
      </c>
      <c r="T121" s="92">
        <v>519</v>
      </c>
      <c r="U121" s="92">
        <v>541</v>
      </c>
      <c r="V121" s="92">
        <v>560</v>
      </c>
      <c r="W121" s="92">
        <v>568</v>
      </c>
      <c r="X121" s="92">
        <v>580</v>
      </c>
      <c r="Y121" s="92">
        <v>605</v>
      </c>
      <c r="Z121" s="92">
        <v>617</v>
      </c>
    </row>
    <row r="122" spans="1:26" ht="29.25" customHeight="1">
      <c r="A122" s="31" t="s">
        <v>23</v>
      </c>
      <c r="C122" s="92">
        <v>742</v>
      </c>
      <c r="D122" s="92">
        <v>788</v>
      </c>
      <c r="E122" s="92">
        <v>848</v>
      </c>
      <c r="F122" s="92">
        <v>871</v>
      </c>
      <c r="G122" s="92">
        <v>904</v>
      </c>
      <c r="H122" s="92">
        <v>926</v>
      </c>
      <c r="I122" s="92">
        <v>943</v>
      </c>
      <c r="J122" s="92">
        <v>975</v>
      </c>
      <c r="K122" s="92">
        <v>1132</v>
      </c>
      <c r="L122" s="92">
        <v>1159</v>
      </c>
      <c r="M122" s="92">
        <v>1207</v>
      </c>
      <c r="N122" s="92">
        <v>1248</v>
      </c>
      <c r="O122" s="92">
        <v>1308</v>
      </c>
      <c r="P122" s="92">
        <v>1390</v>
      </c>
      <c r="Q122" s="92">
        <v>1507</v>
      </c>
      <c r="R122" s="92">
        <v>1542</v>
      </c>
      <c r="S122" s="92">
        <v>1530</v>
      </c>
      <c r="T122" s="92">
        <v>1512</v>
      </c>
      <c r="U122" s="92">
        <v>1475</v>
      </c>
      <c r="V122" s="92">
        <v>1417</v>
      </c>
      <c r="W122" s="92">
        <v>1406</v>
      </c>
      <c r="X122" s="92">
        <v>1411</v>
      </c>
      <c r="Y122" s="92">
        <v>1354</v>
      </c>
      <c r="Z122" s="92">
        <v>1293</v>
      </c>
    </row>
    <row r="123" spans="1:26" ht="25.5" customHeight="1">
      <c r="A123" s="423" t="s">
        <v>24</v>
      </c>
      <c r="B123" s="423"/>
      <c r="C123" s="423"/>
      <c r="D123" s="423"/>
      <c r="E123" s="423"/>
      <c r="F123" s="423"/>
      <c r="G123" s="423"/>
      <c r="H123" s="423"/>
      <c r="I123" s="423"/>
      <c r="J123" s="423"/>
      <c r="K123" s="423"/>
      <c r="L123" s="423"/>
      <c r="M123" s="423"/>
      <c r="N123" s="423"/>
      <c r="O123" s="423"/>
      <c r="P123" s="423"/>
      <c r="Q123" s="423"/>
      <c r="R123" s="423"/>
      <c r="S123" s="423"/>
      <c r="T123" s="423"/>
      <c r="U123" s="423"/>
      <c r="V123" s="423"/>
      <c r="W123" s="423"/>
      <c r="X123" s="423"/>
      <c r="Y123" s="423"/>
      <c r="Z123" s="423"/>
    </row>
    <row r="124" spans="1:26" ht="17.25" customHeight="1">
      <c r="A124" s="432" t="s">
        <v>1351</v>
      </c>
      <c r="B124" s="432"/>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row>
  </sheetData>
  <sheetProtection selectLockedCells="1" selectUnlockedCells="1"/>
  <mergeCells count="21">
    <mergeCell ref="A124:Z124"/>
    <mergeCell ref="A56:Z56"/>
    <mergeCell ref="A57:Z57"/>
    <mergeCell ref="A58:Z58"/>
    <mergeCell ref="A59:Z59"/>
    <mergeCell ref="A60:Z60"/>
    <mergeCell ref="A117:Z117"/>
    <mergeCell ref="GH55:HB55"/>
    <mergeCell ref="HC55:HW55"/>
    <mergeCell ref="A118:Z118"/>
    <mergeCell ref="A123:Z123"/>
    <mergeCell ref="HX55:IR55"/>
    <mergeCell ref="IS55:IV55"/>
    <mergeCell ref="A1:Z1"/>
    <mergeCell ref="A3:Z3"/>
    <mergeCell ref="A55:Z55"/>
    <mergeCell ref="CG55:DA55"/>
    <mergeCell ref="DB55:DV55"/>
    <mergeCell ref="DW55:EQ55"/>
    <mergeCell ref="ER55:FL55"/>
    <mergeCell ref="FM55:GG55"/>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Z52"/>
  <sheetViews>
    <sheetView zoomScalePageLayoutView="0" workbookViewId="0" topLeftCell="A1">
      <pane xSplit="1" ySplit="3" topLeftCell="H4" activePane="bottomRight" state="frozen"/>
      <selection pane="topLeft" activeCell="A1" sqref="A1"/>
      <selection pane="topRight" activeCell="B1" sqref="B1"/>
      <selection pane="bottomLeft" activeCell="A4" sqref="A4"/>
      <selection pane="bottomRight" activeCell="A1" sqref="A1:Z1"/>
    </sheetView>
  </sheetViews>
  <sheetFormatPr defaultColWidth="9.00390625" defaultRowHeight="12.75"/>
  <cols>
    <col min="1" max="1" width="38.375" style="0" customWidth="1"/>
  </cols>
  <sheetData>
    <row r="1" spans="1:26" ht="12.75">
      <c r="A1" s="420" t="s">
        <v>204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26" ht="15.75" customHeight="1">
      <c r="A2" s="3" t="s">
        <v>566</v>
      </c>
      <c r="B2" s="3">
        <v>1991</v>
      </c>
      <c r="C2" s="3">
        <v>1992</v>
      </c>
      <c r="D2" s="3">
        <v>1993</v>
      </c>
      <c r="E2" s="3">
        <v>1994</v>
      </c>
      <c r="F2" s="3">
        <v>1995</v>
      </c>
      <c r="G2" s="3">
        <v>1996</v>
      </c>
      <c r="H2" s="3">
        <v>1997</v>
      </c>
      <c r="I2" s="3">
        <v>1998</v>
      </c>
      <c r="J2" s="3">
        <v>1999</v>
      </c>
      <c r="K2" s="3">
        <v>2000</v>
      </c>
      <c r="L2" s="3">
        <v>2001</v>
      </c>
      <c r="M2" s="3">
        <v>2002</v>
      </c>
      <c r="N2" s="3">
        <v>2003</v>
      </c>
      <c r="O2" s="3">
        <v>2004</v>
      </c>
      <c r="P2" s="3">
        <v>2005</v>
      </c>
      <c r="Q2" s="3">
        <v>2006</v>
      </c>
      <c r="R2" s="3">
        <v>2007</v>
      </c>
      <c r="S2" s="4">
        <v>2008</v>
      </c>
      <c r="T2" s="4">
        <v>2009</v>
      </c>
      <c r="U2" s="4">
        <v>2010</v>
      </c>
      <c r="V2" s="4">
        <v>2011</v>
      </c>
      <c r="W2" s="4">
        <v>2012</v>
      </c>
      <c r="X2" s="4">
        <v>2013</v>
      </c>
      <c r="Y2" s="4">
        <v>2014</v>
      </c>
      <c r="Z2" s="4">
        <v>2015</v>
      </c>
    </row>
    <row r="3" spans="1:26" ht="12.75">
      <c r="A3" s="421" t="s">
        <v>25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row>
    <row r="4" spans="1:26" ht="15.75">
      <c r="A4" s="17" t="s">
        <v>26</v>
      </c>
      <c r="B4" s="19">
        <v>393</v>
      </c>
      <c r="C4" s="19">
        <v>421</v>
      </c>
      <c r="D4" s="19">
        <v>439</v>
      </c>
      <c r="E4" s="19">
        <v>460</v>
      </c>
      <c r="F4" s="19">
        <v>470</v>
      </c>
      <c r="G4" s="19">
        <v>489</v>
      </c>
      <c r="H4" s="19">
        <v>506</v>
      </c>
      <c r="I4" s="19">
        <v>523</v>
      </c>
      <c r="J4" s="19">
        <v>539</v>
      </c>
      <c r="K4" s="19">
        <v>547</v>
      </c>
      <c r="L4" s="19">
        <v>556</v>
      </c>
      <c r="M4" s="19">
        <v>571</v>
      </c>
      <c r="N4" s="19">
        <v>568</v>
      </c>
      <c r="O4" s="19">
        <v>579</v>
      </c>
      <c r="P4" s="19">
        <v>588</v>
      </c>
      <c r="Q4" s="19">
        <v>590</v>
      </c>
      <c r="R4" s="19">
        <v>594</v>
      </c>
      <c r="S4" s="19">
        <v>586</v>
      </c>
      <c r="T4" s="19">
        <v>601</v>
      </c>
      <c r="U4" s="19">
        <v>604</v>
      </c>
      <c r="V4" s="19">
        <v>618</v>
      </c>
      <c r="W4" s="19">
        <v>643</v>
      </c>
      <c r="X4" s="19">
        <v>658</v>
      </c>
      <c r="Y4" s="19">
        <v>661</v>
      </c>
      <c r="Z4" s="19">
        <v>665</v>
      </c>
    </row>
    <row r="5" spans="1:26" ht="18" customHeight="1">
      <c r="A5" s="17" t="s">
        <v>27</v>
      </c>
      <c r="B5" s="29">
        <v>50.5</v>
      </c>
      <c r="C5" s="29">
        <v>44.2</v>
      </c>
      <c r="D5" s="29">
        <v>41.4</v>
      </c>
      <c r="E5" s="29">
        <v>34.6</v>
      </c>
      <c r="F5" s="29">
        <v>31.6</v>
      </c>
      <c r="G5" s="29">
        <v>29.1</v>
      </c>
      <c r="H5" s="29">
        <v>27.7</v>
      </c>
      <c r="I5" s="29">
        <v>27.6</v>
      </c>
      <c r="J5" s="29">
        <v>29.3</v>
      </c>
      <c r="K5" s="29">
        <v>30.8</v>
      </c>
      <c r="L5" s="19">
        <v>31</v>
      </c>
      <c r="M5" s="29">
        <v>30.1</v>
      </c>
      <c r="N5" s="29">
        <v>29.1</v>
      </c>
      <c r="O5" s="29">
        <v>28.2</v>
      </c>
      <c r="P5" s="19">
        <v>28</v>
      </c>
      <c r="Q5" s="29">
        <v>28.6</v>
      </c>
      <c r="R5" s="29">
        <v>29.3</v>
      </c>
      <c r="S5" s="29">
        <v>30.4</v>
      </c>
      <c r="T5" s="29">
        <v>30.2</v>
      </c>
      <c r="U5" s="29">
        <v>31</v>
      </c>
      <c r="V5" s="29">
        <v>32.9</v>
      </c>
      <c r="W5" s="29">
        <v>33.9</v>
      </c>
      <c r="X5" s="29">
        <v>35.8</v>
      </c>
      <c r="Y5" s="19">
        <v>37.2</v>
      </c>
      <c r="Z5" s="19">
        <v>38.2</v>
      </c>
    </row>
    <row r="6" spans="1:26" ht="15.75">
      <c r="A6" s="17" t="s">
        <v>28</v>
      </c>
      <c r="B6" s="10">
        <v>45</v>
      </c>
      <c r="C6" s="19">
        <v>77</v>
      </c>
      <c r="D6" s="19">
        <v>73</v>
      </c>
      <c r="E6" s="19">
        <v>72</v>
      </c>
      <c r="F6" s="19">
        <v>70</v>
      </c>
      <c r="G6" s="19">
        <v>62</v>
      </c>
      <c r="H6" s="19">
        <v>68</v>
      </c>
      <c r="I6" s="19">
        <v>68</v>
      </c>
      <c r="J6" s="19">
        <v>68</v>
      </c>
      <c r="K6" s="19">
        <v>62</v>
      </c>
      <c r="L6" s="19">
        <v>63</v>
      </c>
      <c r="M6" s="19">
        <v>64</v>
      </c>
      <c r="N6" s="19">
        <v>71</v>
      </c>
      <c r="O6" s="19">
        <v>66</v>
      </c>
      <c r="P6" s="19">
        <v>67</v>
      </c>
      <c r="Q6" s="19">
        <v>67</v>
      </c>
      <c r="R6" s="19">
        <v>68</v>
      </c>
      <c r="S6" s="19">
        <v>68</v>
      </c>
      <c r="T6" s="19">
        <v>66</v>
      </c>
      <c r="U6" s="19">
        <v>68</v>
      </c>
      <c r="V6" s="19">
        <v>68</v>
      </c>
      <c r="W6" s="19">
        <v>67</v>
      </c>
      <c r="X6" s="19">
        <v>67</v>
      </c>
      <c r="Y6" s="19">
        <v>63</v>
      </c>
      <c r="Z6" s="19">
        <v>67</v>
      </c>
    </row>
    <row r="7" spans="1:26" ht="19.5" customHeight="1">
      <c r="A7" s="17" t="s">
        <v>27</v>
      </c>
      <c r="B7" s="10">
        <v>15.1</v>
      </c>
      <c r="C7" s="29">
        <v>21.5</v>
      </c>
      <c r="D7" s="29">
        <v>14.1</v>
      </c>
      <c r="E7" s="29">
        <v>13.1</v>
      </c>
      <c r="F7" s="29">
        <v>11.1</v>
      </c>
      <c r="G7" s="29">
        <v>11.3</v>
      </c>
      <c r="H7" s="29">
        <v>9.6</v>
      </c>
      <c r="I7" s="29">
        <v>8.2</v>
      </c>
      <c r="J7" s="29">
        <v>8.6</v>
      </c>
      <c r="K7" s="29">
        <v>8.6</v>
      </c>
      <c r="L7" s="29">
        <v>8.9</v>
      </c>
      <c r="M7" s="29">
        <v>8.1</v>
      </c>
      <c r="N7" s="29">
        <v>7.5</v>
      </c>
      <c r="O7" s="29">
        <v>6.7</v>
      </c>
      <c r="P7" s="29">
        <v>6.8</v>
      </c>
      <c r="Q7" s="29">
        <v>6.5</v>
      </c>
      <c r="R7" s="29">
        <v>6.9</v>
      </c>
      <c r="S7" s="29">
        <v>7.4</v>
      </c>
      <c r="T7" s="29">
        <v>6.3</v>
      </c>
      <c r="U7" s="14" t="s">
        <v>29</v>
      </c>
      <c r="V7" s="14">
        <v>11.5</v>
      </c>
      <c r="W7" s="14">
        <v>10.8</v>
      </c>
      <c r="X7" s="14">
        <v>5.6</v>
      </c>
      <c r="Y7" s="19">
        <v>5.1</v>
      </c>
      <c r="Z7" s="19">
        <v>4.2</v>
      </c>
    </row>
    <row r="8" spans="1:26" ht="15.75">
      <c r="A8" s="17" t="s">
        <v>30</v>
      </c>
      <c r="B8" s="13">
        <v>1282</v>
      </c>
      <c r="C8" s="19">
        <v>1425</v>
      </c>
      <c r="D8" s="19">
        <v>1478</v>
      </c>
      <c r="E8" s="19">
        <v>1547</v>
      </c>
      <c r="F8" s="19">
        <v>1725</v>
      </c>
      <c r="G8" s="19">
        <v>1814</v>
      </c>
      <c r="H8" s="19">
        <v>1871</v>
      </c>
      <c r="I8" s="19">
        <v>1942</v>
      </c>
      <c r="J8" s="19">
        <v>1979</v>
      </c>
      <c r="K8" s="19">
        <v>2047</v>
      </c>
      <c r="L8" s="19">
        <v>2113</v>
      </c>
      <c r="M8" s="19">
        <v>2189</v>
      </c>
      <c r="N8" s="19">
        <v>2229</v>
      </c>
      <c r="O8" s="19">
        <v>2269</v>
      </c>
      <c r="P8" s="19">
        <v>2285</v>
      </c>
      <c r="Q8" s="19">
        <v>2368</v>
      </c>
      <c r="R8" s="19">
        <v>2468</v>
      </c>
      <c r="S8" s="19">
        <v>2495</v>
      </c>
      <c r="T8" s="29">
        <v>2539</v>
      </c>
      <c r="U8" s="14">
        <v>2578</v>
      </c>
      <c r="V8" s="14">
        <v>2631</v>
      </c>
      <c r="W8" s="14">
        <v>2687</v>
      </c>
      <c r="X8" s="14">
        <v>2727</v>
      </c>
      <c r="Y8" s="19">
        <v>2731</v>
      </c>
      <c r="Z8" s="19">
        <v>2758</v>
      </c>
    </row>
    <row r="9" spans="1:26" ht="15.75">
      <c r="A9" s="17" t="s">
        <v>31</v>
      </c>
      <c r="B9" s="13">
        <v>114.4</v>
      </c>
      <c r="C9" s="22">
        <v>95</v>
      </c>
      <c r="D9" s="22">
        <v>79.8</v>
      </c>
      <c r="E9" s="22">
        <v>62.5</v>
      </c>
      <c r="F9" s="22">
        <v>75.4</v>
      </c>
      <c r="G9" s="22">
        <v>69</v>
      </c>
      <c r="H9" s="22">
        <v>69.6</v>
      </c>
      <c r="I9" s="22">
        <v>66.8</v>
      </c>
      <c r="J9" s="22">
        <v>72.3</v>
      </c>
      <c r="K9" s="29">
        <v>73.2</v>
      </c>
      <c r="L9" s="29">
        <v>74.3</v>
      </c>
      <c r="M9" s="29">
        <v>75.1</v>
      </c>
      <c r="N9" s="29">
        <v>73.8</v>
      </c>
      <c r="O9" s="29">
        <v>74.3</v>
      </c>
      <c r="P9" s="29">
        <v>75.6</v>
      </c>
      <c r="Q9" s="29">
        <v>79.2</v>
      </c>
      <c r="R9" s="29">
        <v>78.8</v>
      </c>
      <c r="S9" s="29">
        <v>80.8</v>
      </c>
      <c r="T9" s="29">
        <v>78.9</v>
      </c>
      <c r="U9" s="90">
        <v>81</v>
      </c>
      <c r="V9" s="14">
        <v>85.9</v>
      </c>
      <c r="W9" s="14">
        <v>90.1</v>
      </c>
      <c r="X9" s="14">
        <v>95.8</v>
      </c>
      <c r="Y9" s="19">
        <v>102.7</v>
      </c>
      <c r="Z9" s="22">
        <v>119</v>
      </c>
    </row>
    <row r="10" spans="1:26" ht="15.75">
      <c r="A10" s="17" t="s">
        <v>32</v>
      </c>
      <c r="B10" s="22">
        <v>49.6</v>
      </c>
      <c r="C10" s="29">
        <v>52.4</v>
      </c>
      <c r="D10" s="29">
        <v>55.1</v>
      </c>
      <c r="E10" s="29">
        <v>57.1</v>
      </c>
      <c r="F10" s="29">
        <v>64.5</v>
      </c>
      <c r="G10" s="29">
        <v>70.3</v>
      </c>
      <c r="H10" s="19">
        <v>78</v>
      </c>
      <c r="I10" s="29">
        <v>84.8</v>
      </c>
      <c r="J10" s="29">
        <v>84.9</v>
      </c>
      <c r="K10" s="29">
        <v>84.9</v>
      </c>
      <c r="L10" s="19">
        <v>85</v>
      </c>
      <c r="M10" s="29">
        <v>83.6</v>
      </c>
      <c r="N10" s="29">
        <v>87.8</v>
      </c>
      <c r="O10" s="29">
        <v>87.7</v>
      </c>
      <c r="P10" s="29">
        <v>87.8</v>
      </c>
      <c r="Q10" s="29">
        <v>89.3</v>
      </c>
      <c r="R10" s="29">
        <v>131.1</v>
      </c>
      <c r="S10" s="29">
        <v>142.7</v>
      </c>
      <c r="T10" s="29">
        <v>142.5</v>
      </c>
      <c r="U10" s="14">
        <v>143.4</v>
      </c>
      <c r="V10" s="14">
        <v>185.1</v>
      </c>
      <c r="W10" s="14">
        <v>175.9</v>
      </c>
      <c r="X10" s="14">
        <v>180.1</v>
      </c>
      <c r="Y10" s="19">
        <v>172.5</v>
      </c>
      <c r="Z10" s="19">
        <v>171.1</v>
      </c>
    </row>
    <row r="11" spans="1:26" ht="28.5">
      <c r="A11" s="17" t="s">
        <v>33</v>
      </c>
      <c r="B11" s="22">
        <v>70.1</v>
      </c>
      <c r="C11" s="22">
        <v>66</v>
      </c>
      <c r="D11" s="29">
        <v>63.7</v>
      </c>
      <c r="E11" s="29">
        <v>61.3</v>
      </c>
      <c r="F11" s="29">
        <v>59.9</v>
      </c>
      <c r="G11" s="29">
        <v>58.6</v>
      </c>
      <c r="H11" s="29">
        <v>57.4</v>
      </c>
      <c r="I11" s="29">
        <v>56.1</v>
      </c>
      <c r="J11" s="29">
        <v>55.1</v>
      </c>
      <c r="K11" s="29">
        <v>54.8</v>
      </c>
      <c r="L11" s="29">
        <v>54.8</v>
      </c>
      <c r="M11" s="29">
        <v>54.2</v>
      </c>
      <c r="N11" s="29">
        <v>53.6</v>
      </c>
      <c r="O11" s="29">
        <v>52.9</v>
      </c>
      <c r="P11" s="29">
        <v>51.4</v>
      </c>
      <c r="Q11" s="29">
        <v>49.5</v>
      </c>
      <c r="R11" s="29">
        <v>49.5</v>
      </c>
      <c r="S11" s="29">
        <v>48.4</v>
      </c>
      <c r="T11" s="29">
        <v>47.4</v>
      </c>
      <c r="U11" s="14">
        <v>46.6</v>
      </c>
      <c r="V11" s="90">
        <v>45</v>
      </c>
      <c r="W11" s="14">
        <v>43.7</v>
      </c>
      <c r="X11" s="14">
        <v>42.4</v>
      </c>
      <c r="Y11" s="19">
        <v>42.1</v>
      </c>
      <c r="Z11" s="19">
        <v>40.3</v>
      </c>
    </row>
    <row r="12" spans="1:26" ht="16.5" customHeight="1">
      <c r="A12" s="17" t="s">
        <v>34</v>
      </c>
      <c r="B12" s="6">
        <v>59.1</v>
      </c>
      <c r="C12" s="22">
        <v>57.2</v>
      </c>
      <c r="D12" s="22">
        <v>56.9</v>
      </c>
      <c r="E12" s="22">
        <v>54.8</v>
      </c>
      <c r="F12" s="22">
        <v>54.4</v>
      </c>
      <c r="G12" s="22">
        <v>53.5</v>
      </c>
      <c r="H12" s="22">
        <v>52.9</v>
      </c>
      <c r="I12" s="22">
        <v>52.2</v>
      </c>
      <c r="J12" s="22">
        <v>51.4</v>
      </c>
      <c r="K12" s="22">
        <v>51.2</v>
      </c>
      <c r="L12" s="22">
        <v>51.2</v>
      </c>
      <c r="M12" s="22">
        <v>51</v>
      </c>
      <c r="N12" s="22">
        <v>50.6</v>
      </c>
      <c r="O12" s="22">
        <v>49.9</v>
      </c>
      <c r="P12" s="22">
        <v>49.5</v>
      </c>
      <c r="Q12" s="22">
        <v>48.3</v>
      </c>
      <c r="R12" s="22">
        <v>47.5</v>
      </c>
      <c r="S12" s="22">
        <v>47</v>
      </c>
      <c r="T12" s="29">
        <v>46.7</v>
      </c>
      <c r="U12" s="14">
        <v>46.1</v>
      </c>
      <c r="V12" s="14">
        <v>43.2</v>
      </c>
      <c r="W12" s="14">
        <v>40.8</v>
      </c>
      <c r="X12" s="14">
        <v>39.8</v>
      </c>
      <c r="Y12" s="19">
        <v>40.1</v>
      </c>
      <c r="Z12" s="19">
        <v>38.9</v>
      </c>
    </row>
    <row r="13" spans="1:26" ht="15.75">
      <c r="A13" s="17" t="s">
        <v>35</v>
      </c>
      <c r="B13" s="13">
        <v>1083</v>
      </c>
      <c r="C13" s="19">
        <v>1063</v>
      </c>
      <c r="D13" s="19">
        <v>1034</v>
      </c>
      <c r="E13" s="19">
        <v>1117</v>
      </c>
      <c r="F13" s="19">
        <v>1105</v>
      </c>
      <c r="G13" s="19">
        <v>1082</v>
      </c>
      <c r="H13" s="19">
        <v>1069</v>
      </c>
      <c r="I13" s="19">
        <v>1053</v>
      </c>
      <c r="J13" s="19">
        <v>1034</v>
      </c>
      <c r="K13" s="19">
        <v>1027</v>
      </c>
      <c r="L13" s="19">
        <v>1022</v>
      </c>
      <c r="M13" s="19">
        <v>1014</v>
      </c>
      <c r="N13" s="19">
        <v>1007</v>
      </c>
      <c r="O13" s="19">
        <v>988</v>
      </c>
      <c r="P13" s="19">
        <v>977</v>
      </c>
      <c r="Q13" s="19">
        <v>958</v>
      </c>
      <c r="R13" s="19">
        <v>945</v>
      </c>
      <c r="S13" s="19">
        <v>942</v>
      </c>
      <c r="T13" s="29">
        <v>934</v>
      </c>
      <c r="U13" s="14">
        <v>923</v>
      </c>
      <c r="V13" s="14">
        <v>888</v>
      </c>
      <c r="W13" s="14">
        <v>864</v>
      </c>
      <c r="X13" s="14">
        <v>851</v>
      </c>
      <c r="Y13" s="19">
        <v>854</v>
      </c>
      <c r="Z13" s="19">
        <v>839</v>
      </c>
    </row>
    <row r="14" spans="1:26" ht="28.5">
      <c r="A14" s="17" t="s">
        <v>36</v>
      </c>
      <c r="B14" s="19">
        <v>34</v>
      </c>
      <c r="C14" s="19">
        <v>29</v>
      </c>
      <c r="D14" s="19">
        <v>29</v>
      </c>
      <c r="E14" s="19">
        <v>30</v>
      </c>
      <c r="F14" s="19">
        <v>34</v>
      </c>
      <c r="G14" s="19">
        <v>36</v>
      </c>
      <c r="H14" s="19">
        <v>45</v>
      </c>
      <c r="I14" s="19">
        <v>46</v>
      </c>
      <c r="J14" s="19">
        <v>48</v>
      </c>
      <c r="K14" s="19">
        <v>60</v>
      </c>
      <c r="L14" s="19">
        <v>70</v>
      </c>
      <c r="M14" s="19">
        <v>70</v>
      </c>
      <c r="N14" s="19">
        <v>81</v>
      </c>
      <c r="O14" s="19">
        <v>89</v>
      </c>
      <c r="P14" s="19">
        <v>96</v>
      </c>
      <c r="Q14" s="19">
        <v>102</v>
      </c>
      <c r="R14" s="19">
        <v>109</v>
      </c>
      <c r="S14" s="19">
        <v>123</v>
      </c>
      <c r="T14" s="29">
        <v>128</v>
      </c>
      <c r="U14" s="14">
        <v>122</v>
      </c>
      <c r="V14" s="14">
        <v>123</v>
      </c>
      <c r="W14" s="14">
        <v>117</v>
      </c>
      <c r="X14" s="14">
        <v>121</v>
      </c>
      <c r="Y14" s="19">
        <v>112</v>
      </c>
      <c r="Z14" s="19">
        <v>112</v>
      </c>
    </row>
    <row r="15" spans="1:26" ht="15.75">
      <c r="A15" s="17" t="s">
        <v>37</v>
      </c>
      <c r="B15" s="19">
        <v>3353</v>
      </c>
      <c r="C15" s="19">
        <v>2664</v>
      </c>
      <c r="D15" s="19">
        <v>2273</v>
      </c>
      <c r="E15" s="19">
        <v>2307</v>
      </c>
      <c r="F15" s="19">
        <v>2471</v>
      </c>
      <c r="G15" s="19">
        <v>2751</v>
      </c>
      <c r="H15" s="19">
        <v>3308</v>
      </c>
      <c r="I15" s="19">
        <v>3420</v>
      </c>
      <c r="J15" s="19">
        <v>3358</v>
      </c>
      <c r="K15" s="19">
        <v>3570</v>
      </c>
      <c r="L15" s="19">
        <v>4139</v>
      </c>
      <c r="M15" s="19">
        <v>4315</v>
      </c>
      <c r="N15" s="19">
        <v>4551</v>
      </c>
      <c r="O15" s="19">
        <v>4674</v>
      </c>
      <c r="P15" s="19">
        <v>4874</v>
      </c>
      <c r="Q15" s="19">
        <v>5429</v>
      </c>
      <c r="R15" s="19">
        <v>6312</v>
      </c>
      <c r="S15" s="19">
        <v>6698</v>
      </c>
      <c r="T15" s="29">
        <v>7312</v>
      </c>
      <c r="U15" s="14">
        <v>7049</v>
      </c>
      <c r="V15" s="14">
        <v>7812</v>
      </c>
      <c r="W15" s="14">
        <v>8051</v>
      </c>
      <c r="X15" s="14">
        <v>8598</v>
      </c>
      <c r="Y15" s="19">
        <v>8846</v>
      </c>
      <c r="Z15" s="19">
        <v>8847</v>
      </c>
    </row>
    <row r="16" spans="1:26" ht="15.75">
      <c r="A16" s="17" t="s">
        <v>38</v>
      </c>
      <c r="B16" s="19">
        <v>4863</v>
      </c>
      <c r="C16" s="51">
        <v>4837</v>
      </c>
      <c r="D16" s="51">
        <v>4650</v>
      </c>
      <c r="E16" s="51">
        <v>4526</v>
      </c>
      <c r="F16" s="51">
        <v>5101</v>
      </c>
      <c r="G16" s="51">
        <v>4881</v>
      </c>
      <c r="H16" s="51">
        <v>5500</v>
      </c>
      <c r="I16" s="51">
        <v>5436</v>
      </c>
      <c r="J16" s="51">
        <v>5535</v>
      </c>
      <c r="K16" s="51">
        <v>5758</v>
      </c>
      <c r="L16" s="51">
        <v>5532</v>
      </c>
      <c r="M16" s="51">
        <v>6663</v>
      </c>
      <c r="N16" s="51">
        <v>8086</v>
      </c>
      <c r="O16" s="51">
        <v>7517</v>
      </c>
      <c r="P16" s="51">
        <v>7535</v>
      </c>
      <c r="Q16" s="51">
        <v>8250</v>
      </c>
      <c r="R16" s="51">
        <v>8516</v>
      </c>
      <c r="S16" s="51">
        <v>8978</v>
      </c>
      <c r="T16" s="29">
        <v>9563</v>
      </c>
      <c r="U16" s="14">
        <v>9659</v>
      </c>
      <c r="V16" s="14">
        <v>10152</v>
      </c>
      <c r="W16" s="14">
        <v>10681</v>
      </c>
      <c r="X16" s="14">
        <v>11109</v>
      </c>
      <c r="Y16" s="19">
        <v>11061</v>
      </c>
      <c r="Z16" s="19">
        <v>10504</v>
      </c>
    </row>
    <row r="17" spans="1:26" ht="12.75">
      <c r="A17" s="17" t="s">
        <v>39</v>
      </c>
      <c r="B17" s="7">
        <v>41.1</v>
      </c>
      <c r="C17" s="22">
        <v>33.5</v>
      </c>
      <c r="D17" s="22">
        <v>39.3</v>
      </c>
      <c r="E17" s="22">
        <v>39.6</v>
      </c>
      <c r="F17" s="22">
        <v>43.3</v>
      </c>
      <c r="G17" s="22">
        <v>40</v>
      </c>
      <c r="H17" s="22">
        <v>40.1</v>
      </c>
      <c r="I17" s="22">
        <v>42.6</v>
      </c>
      <c r="J17" s="22">
        <v>44.3</v>
      </c>
      <c r="K17" s="22">
        <v>49.2</v>
      </c>
      <c r="L17" s="22">
        <v>52.1</v>
      </c>
      <c r="M17" s="22">
        <v>52.2</v>
      </c>
      <c r="N17" s="22">
        <v>51.7</v>
      </c>
      <c r="O17" s="22">
        <v>52.1</v>
      </c>
      <c r="P17" s="22">
        <v>52.8</v>
      </c>
      <c r="Q17" s="22">
        <v>52</v>
      </c>
      <c r="R17" s="22">
        <v>51.7</v>
      </c>
      <c r="S17" s="22">
        <v>52.2</v>
      </c>
      <c r="T17" s="22">
        <v>51</v>
      </c>
      <c r="U17" s="14">
        <v>50.2</v>
      </c>
      <c r="V17" s="11">
        <v>49.2</v>
      </c>
      <c r="W17" s="22">
        <v>47.9</v>
      </c>
      <c r="X17" s="14">
        <v>46.9</v>
      </c>
      <c r="Y17" s="14">
        <v>46.2</v>
      </c>
      <c r="Z17" s="19">
        <v>45.2</v>
      </c>
    </row>
    <row r="18" spans="1:26" ht="26.25" customHeight="1">
      <c r="A18" s="17" t="s">
        <v>40</v>
      </c>
      <c r="B18" s="7">
        <v>5792.1</v>
      </c>
      <c r="C18" s="90">
        <v>4357</v>
      </c>
      <c r="D18" s="90">
        <v>4961.8</v>
      </c>
      <c r="E18" s="90">
        <v>4554.8</v>
      </c>
      <c r="F18" s="90">
        <v>5151.3</v>
      </c>
      <c r="G18" s="90">
        <v>4805.9</v>
      </c>
      <c r="H18" s="90">
        <v>4855.8</v>
      </c>
      <c r="I18" s="90">
        <v>5124.7</v>
      </c>
      <c r="J18" s="90">
        <v>5534.5</v>
      </c>
      <c r="K18" s="90">
        <v>6170.6</v>
      </c>
      <c r="L18" s="90">
        <v>6358.9</v>
      </c>
      <c r="M18" s="90">
        <v>6113.7</v>
      </c>
      <c r="N18" s="90">
        <v>5839.4</v>
      </c>
      <c r="O18" s="90">
        <v>5596.4</v>
      </c>
      <c r="P18" s="90">
        <v>5666.8</v>
      </c>
      <c r="Q18" s="90">
        <v>5285.5</v>
      </c>
      <c r="R18" s="90">
        <v>5135.9</v>
      </c>
      <c r="S18" s="90">
        <v>5040.4</v>
      </c>
      <c r="T18" s="90">
        <v>4864</v>
      </c>
      <c r="U18" s="14">
        <v>4893.9</v>
      </c>
      <c r="V18" s="11">
        <v>4892.8</v>
      </c>
      <c r="W18" s="90">
        <v>4958.3</v>
      </c>
      <c r="X18" s="14">
        <v>4864.8</v>
      </c>
      <c r="Y18" s="14">
        <v>4829.4</v>
      </c>
      <c r="Z18" s="19">
        <v>4661.2</v>
      </c>
    </row>
    <row r="19" spans="1:26" ht="12.75">
      <c r="A19" s="17" t="s">
        <v>41</v>
      </c>
      <c r="B19" s="11"/>
      <c r="C19" s="90"/>
      <c r="D19" s="90"/>
      <c r="E19" s="90"/>
      <c r="F19" s="90"/>
      <c r="G19" s="90"/>
      <c r="H19" s="90"/>
      <c r="I19" s="90"/>
      <c r="J19" s="90"/>
      <c r="K19" s="90"/>
      <c r="L19" s="90"/>
      <c r="M19" s="90"/>
      <c r="N19" s="90"/>
      <c r="O19" s="90"/>
      <c r="P19" s="90"/>
      <c r="Q19" s="90"/>
      <c r="R19" s="90"/>
      <c r="S19" s="90"/>
      <c r="T19" s="90"/>
      <c r="U19" s="14"/>
      <c r="V19" s="11"/>
      <c r="W19" s="41"/>
      <c r="Z19" s="48"/>
    </row>
    <row r="20" spans="1:26" ht="15.75" customHeight="1">
      <c r="A20" s="21" t="s">
        <v>42</v>
      </c>
      <c r="B20" s="19">
        <v>2208</v>
      </c>
      <c r="C20" s="126" t="s">
        <v>377</v>
      </c>
      <c r="D20" s="19">
        <v>2236</v>
      </c>
      <c r="E20" s="19">
        <v>2246</v>
      </c>
      <c r="F20" s="19">
        <v>2260</v>
      </c>
      <c r="G20" s="19">
        <v>2239</v>
      </c>
      <c r="H20" s="19">
        <v>2313</v>
      </c>
      <c r="I20" s="19">
        <v>2121</v>
      </c>
      <c r="J20" s="19">
        <v>2092</v>
      </c>
      <c r="K20" s="19">
        <v>2108</v>
      </c>
      <c r="L20" s="19">
        <v>2106</v>
      </c>
      <c r="M20" s="19">
        <v>2112</v>
      </c>
      <c r="N20" s="19">
        <v>2097</v>
      </c>
      <c r="O20" s="19">
        <v>2096</v>
      </c>
      <c r="P20" s="19">
        <v>2081</v>
      </c>
      <c r="Q20" s="19">
        <v>2096</v>
      </c>
      <c r="R20" s="19">
        <v>2501</v>
      </c>
      <c r="S20" s="19">
        <v>2643</v>
      </c>
      <c r="T20" s="19">
        <v>2666</v>
      </c>
      <c r="U20" s="19">
        <v>1903</v>
      </c>
      <c r="V20" s="19">
        <v>1904</v>
      </c>
      <c r="W20" s="19">
        <v>1805</v>
      </c>
      <c r="X20" s="19">
        <v>1807</v>
      </c>
      <c r="Y20" s="19">
        <v>1959</v>
      </c>
      <c r="Z20" s="19">
        <v>1877</v>
      </c>
    </row>
    <row r="21" spans="1:26" ht="12.75">
      <c r="A21" s="21" t="s">
        <v>43</v>
      </c>
      <c r="B21" s="22">
        <v>49.8</v>
      </c>
      <c r="C21" s="126" t="s">
        <v>377</v>
      </c>
      <c r="D21" s="19">
        <v>48.2</v>
      </c>
      <c r="E21" s="19">
        <v>49</v>
      </c>
      <c r="F21" s="19">
        <v>50.2</v>
      </c>
      <c r="G21" s="19">
        <v>51</v>
      </c>
      <c r="H21" s="29">
        <v>53.2</v>
      </c>
      <c r="I21" s="29">
        <v>53.6</v>
      </c>
      <c r="J21" s="19">
        <v>54.4</v>
      </c>
      <c r="K21" s="19">
        <v>54.9</v>
      </c>
      <c r="L21" s="19">
        <v>54.8</v>
      </c>
      <c r="M21" s="19">
        <v>56.1</v>
      </c>
      <c r="N21" s="19">
        <v>59.4</v>
      </c>
      <c r="O21" s="19">
        <v>61.7</v>
      </c>
      <c r="P21" s="19">
        <v>62.3</v>
      </c>
      <c r="Q21" s="19">
        <v>63.4</v>
      </c>
      <c r="R21" s="22">
        <v>67</v>
      </c>
      <c r="S21" s="19">
        <v>68.7</v>
      </c>
      <c r="T21" s="22">
        <v>70</v>
      </c>
      <c r="U21" s="19">
        <v>72.4</v>
      </c>
      <c r="V21" s="22">
        <v>74.3</v>
      </c>
      <c r="W21" s="19">
        <v>69.6</v>
      </c>
      <c r="X21" s="19">
        <v>70.1</v>
      </c>
      <c r="Y21" s="19">
        <v>71.8</v>
      </c>
      <c r="Z21" s="22">
        <v>72</v>
      </c>
    </row>
    <row r="22" spans="1:26" ht="12.75">
      <c r="A22" s="21" t="s">
        <v>44</v>
      </c>
      <c r="B22" s="19">
        <v>2194</v>
      </c>
      <c r="C22" s="126" t="s">
        <v>377</v>
      </c>
      <c r="D22" s="19">
        <v>2287</v>
      </c>
      <c r="E22" s="19">
        <v>2229</v>
      </c>
      <c r="F22" s="19">
        <v>2351</v>
      </c>
      <c r="G22" s="19">
        <v>2408</v>
      </c>
      <c r="H22" s="19">
        <v>2520</v>
      </c>
      <c r="I22" s="19">
        <v>2598</v>
      </c>
      <c r="J22" s="19">
        <v>1821</v>
      </c>
      <c r="K22" s="19">
        <v>2512</v>
      </c>
      <c r="L22" s="19">
        <v>2630</v>
      </c>
      <c r="M22" s="19">
        <v>2639</v>
      </c>
      <c r="N22" s="19">
        <v>3033</v>
      </c>
      <c r="O22" s="19">
        <v>3074</v>
      </c>
      <c r="P22" s="19">
        <v>3110</v>
      </c>
      <c r="Q22" s="19">
        <v>3211</v>
      </c>
      <c r="R22" s="19">
        <v>3535</v>
      </c>
      <c r="S22" s="19">
        <v>3721</v>
      </c>
      <c r="T22" s="19">
        <v>3990</v>
      </c>
      <c r="U22" s="19">
        <v>4237</v>
      </c>
      <c r="V22" s="19">
        <v>4467</v>
      </c>
      <c r="W22" s="19">
        <v>4575</v>
      </c>
      <c r="X22" s="19">
        <v>4774</v>
      </c>
      <c r="Y22" s="19">
        <v>4956</v>
      </c>
      <c r="Z22" s="19">
        <v>5196</v>
      </c>
    </row>
    <row r="23" spans="1:26" ht="25.5">
      <c r="A23" s="21" t="s">
        <v>45</v>
      </c>
      <c r="B23" s="22">
        <v>126.2</v>
      </c>
      <c r="C23" s="126" t="s">
        <v>377</v>
      </c>
      <c r="D23" s="19">
        <v>107.5</v>
      </c>
      <c r="E23" s="19">
        <v>102.7</v>
      </c>
      <c r="F23" s="19">
        <v>99.3</v>
      </c>
      <c r="G23" s="29">
        <v>80.7</v>
      </c>
      <c r="H23" s="29">
        <v>89.2</v>
      </c>
      <c r="I23" s="19">
        <v>92.3</v>
      </c>
      <c r="J23" s="19">
        <v>94.6</v>
      </c>
      <c r="K23" s="19">
        <v>96.8</v>
      </c>
      <c r="L23" s="19">
        <v>98.7</v>
      </c>
      <c r="M23" s="19">
        <v>103.8</v>
      </c>
      <c r="N23" s="19">
        <v>108.4</v>
      </c>
      <c r="O23" s="19">
        <v>112.1</v>
      </c>
      <c r="P23" s="19">
        <v>113.1</v>
      </c>
      <c r="Q23" s="19">
        <v>115.4</v>
      </c>
      <c r="R23" s="19">
        <v>119.9</v>
      </c>
      <c r="S23" s="19">
        <v>123.2</v>
      </c>
      <c r="T23" s="22">
        <v>126.4</v>
      </c>
      <c r="U23" s="19">
        <v>129.6</v>
      </c>
      <c r="V23" s="19">
        <v>133.6</v>
      </c>
      <c r="W23" s="19">
        <v>138.3</v>
      </c>
      <c r="X23" s="19">
        <v>140.7</v>
      </c>
      <c r="Y23" s="19">
        <v>145.6</v>
      </c>
      <c r="Z23" s="19">
        <v>148.2</v>
      </c>
    </row>
    <row r="24" spans="1:26" ht="25.5">
      <c r="A24" s="17" t="s">
        <v>46</v>
      </c>
      <c r="B24" s="19">
        <v>14819.4</v>
      </c>
      <c r="C24" s="126" t="s">
        <v>377</v>
      </c>
      <c r="D24" s="19">
        <v>11414.6</v>
      </c>
      <c r="E24" s="19">
        <v>10610.2</v>
      </c>
      <c r="F24" s="19">
        <v>10528.8</v>
      </c>
      <c r="G24" s="19">
        <v>10078.5</v>
      </c>
      <c r="H24" s="19">
        <v>10725.9</v>
      </c>
      <c r="I24" s="19">
        <v>11842.1</v>
      </c>
      <c r="J24" s="19">
        <v>12292.2</v>
      </c>
      <c r="K24" s="19">
        <v>12803.4</v>
      </c>
      <c r="L24" s="19">
        <v>13356.4</v>
      </c>
      <c r="M24" s="19">
        <v>14119.9</v>
      </c>
      <c r="N24" s="19">
        <v>15501.6</v>
      </c>
      <c r="O24" s="19">
        <v>16593.8</v>
      </c>
      <c r="P24" s="19">
        <v>17510.3</v>
      </c>
      <c r="Q24" s="19">
        <v>18550.3</v>
      </c>
      <c r="R24" s="19">
        <v>21055.1</v>
      </c>
      <c r="S24" s="22">
        <v>22557</v>
      </c>
      <c r="T24" s="19">
        <v>24579.9</v>
      </c>
      <c r="U24" s="22">
        <v>26257</v>
      </c>
      <c r="V24" s="19">
        <v>29439.2</v>
      </c>
      <c r="W24" s="22">
        <v>32237.4</v>
      </c>
      <c r="X24" s="19">
        <v>35314.9</v>
      </c>
      <c r="Y24" s="19">
        <v>39071.4</v>
      </c>
      <c r="Z24" s="19">
        <v>43464.4</v>
      </c>
    </row>
    <row r="25" spans="1:26" ht="12.75">
      <c r="A25" s="21" t="s">
        <v>238</v>
      </c>
      <c r="B25" s="126"/>
      <c r="C25" s="126"/>
      <c r="D25" s="126"/>
      <c r="E25" s="126"/>
      <c r="F25" s="126"/>
      <c r="G25" s="126"/>
      <c r="H25" s="126"/>
      <c r="I25" s="116"/>
      <c r="J25" s="41"/>
      <c r="K25" s="41"/>
      <c r="L25" s="41"/>
      <c r="M25" s="41"/>
      <c r="N25" s="41"/>
      <c r="O25" s="41"/>
      <c r="P25" s="41"/>
      <c r="Q25" s="41"/>
      <c r="R25" s="41"/>
      <c r="S25" s="41"/>
      <c r="T25" s="41"/>
      <c r="U25" s="41"/>
      <c r="V25" s="116"/>
      <c r="W25" s="116"/>
      <c r="X25" s="19"/>
      <c r="Y25" s="19"/>
      <c r="Z25" s="48"/>
    </row>
    <row r="26" spans="1:26" ht="12.75">
      <c r="A26" s="24" t="s">
        <v>321</v>
      </c>
      <c r="B26" s="22"/>
      <c r="C26" s="126"/>
      <c r="D26" s="19"/>
      <c r="E26" s="19"/>
      <c r="F26" s="19"/>
      <c r="G26" s="29"/>
      <c r="H26" s="29"/>
      <c r="I26" s="19"/>
      <c r="J26" s="19">
        <v>3729.2</v>
      </c>
      <c r="K26" s="19">
        <v>4003.5</v>
      </c>
      <c r="L26" s="19">
        <v>4127.4</v>
      </c>
      <c r="M26" s="19">
        <v>4436.1</v>
      </c>
      <c r="N26" s="19">
        <v>5089.5</v>
      </c>
      <c r="O26" s="22">
        <v>5487</v>
      </c>
      <c r="P26" s="19">
        <v>5885.5</v>
      </c>
      <c r="Q26" s="19">
        <v>6285.1</v>
      </c>
      <c r="R26" s="19">
        <v>7490.3</v>
      </c>
      <c r="S26" s="19">
        <v>8148.7</v>
      </c>
      <c r="T26" s="22">
        <v>8930.3</v>
      </c>
      <c r="U26" s="19">
        <v>9549.9</v>
      </c>
      <c r="V26" s="19">
        <v>10726.2</v>
      </c>
      <c r="W26" s="22">
        <v>11960</v>
      </c>
      <c r="X26" s="19">
        <v>13140.5</v>
      </c>
      <c r="Y26" s="19">
        <v>14657.4</v>
      </c>
      <c r="Z26" s="19">
        <v>16669.6</v>
      </c>
    </row>
    <row r="27" spans="1:26" ht="12.75">
      <c r="A27" s="24" t="s">
        <v>319</v>
      </c>
      <c r="B27" s="22"/>
      <c r="C27" s="126"/>
      <c r="D27" s="19"/>
      <c r="E27" s="19"/>
      <c r="F27" s="19"/>
      <c r="G27" s="29"/>
      <c r="H27" s="29"/>
      <c r="I27" s="19"/>
      <c r="J27" s="22">
        <f>J24-J26</f>
        <v>8563</v>
      </c>
      <c r="K27" s="22">
        <f>K24-K26</f>
        <v>8799.9</v>
      </c>
      <c r="L27" s="22">
        <v>9229</v>
      </c>
      <c r="M27" s="22">
        <v>9683.8</v>
      </c>
      <c r="N27" s="22">
        <v>10412.1</v>
      </c>
      <c r="O27" s="22">
        <v>11106.8</v>
      </c>
      <c r="P27" s="22">
        <v>11624.8</v>
      </c>
      <c r="Q27" s="22">
        <v>12265.2</v>
      </c>
      <c r="R27" s="22">
        <v>13564.8</v>
      </c>
      <c r="S27" s="22">
        <v>14408.3</v>
      </c>
      <c r="T27" s="22">
        <v>15649.600000000002</v>
      </c>
      <c r="U27" s="22">
        <v>16707.1</v>
      </c>
      <c r="V27" s="22">
        <f>V24-V26</f>
        <v>18713</v>
      </c>
      <c r="W27" s="19">
        <v>20277.4</v>
      </c>
      <c r="X27" s="19">
        <v>22174.4</v>
      </c>
      <c r="Y27" s="22">
        <v>24414</v>
      </c>
      <c r="Z27" s="19">
        <f>Z24-Z26</f>
        <v>26794.800000000003</v>
      </c>
    </row>
    <row r="28" spans="1:26" ht="30" customHeight="1">
      <c r="A28" s="17" t="s">
        <v>47</v>
      </c>
      <c r="B28" s="164"/>
      <c r="C28" s="164"/>
      <c r="D28" s="165"/>
      <c r="E28" s="165"/>
      <c r="F28" s="165"/>
      <c r="G28" s="165"/>
      <c r="H28" s="165"/>
      <c r="I28" s="166"/>
      <c r="J28" s="19">
        <v>234.1</v>
      </c>
      <c r="K28" s="19">
        <v>73.7</v>
      </c>
      <c r="L28" s="19">
        <v>86.7</v>
      </c>
      <c r="M28" s="19">
        <v>95.8</v>
      </c>
      <c r="N28" s="19">
        <v>114.1</v>
      </c>
      <c r="O28" s="19">
        <v>127.4</v>
      </c>
      <c r="P28" s="19">
        <v>205.9</v>
      </c>
      <c r="Q28" s="19">
        <v>211.3</v>
      </c>
      <c r="R28" s="19">
        <v>205.9</v>
      </c>
      <c r="S28" s="19">
        <v>224.6</v>
      </c>
      <c r="T28" s="22">
        <v>256.2</v>
      </c>
      <c r="U28" s="22">
        <v>307</v>
      </c>
      <c r="V28" s="19">
        <v>391.6</v>
      </c>
      <c r="W28" s="19">
        <v>458.5</v>
      </c>
      <c r="X28" s="22">
        <v>541</v>
      </c>
      <c r="Y28" s="19">
        <v>646.8</v>
      </c>
      <c r="Z28" s="22">
        <v>845</v>
      </c>
    </row>
    <row r="29" spans="1:26" ht="31.5" customHeight="1">
      <c r="A29" s="17" t="s">
        <v>48</v>
      </c>
      <c r="B29" s="11"/>
      <c r="D29" s="7">
        <v>8475</v>
      </c>
      <c r="E29" s="7">
        <v>9139</v>
      </c>
      <c r="F29" s="7">
        <v>8396</v>
      </c>
      <c r="G29" s="7">
        <v>7771</v>
      </c>
      <c r="H29" s="7">
        <v>9311</v>
      </c>
      <c r="I29" s="7">
        <v>8430</v>
      </c>
      <c r="J29" s="7">
        <v>8409</v>
      </c>
      <c r="K29" s="11">
        <v>9819</v>
      </c>
      <c r="L29" s="11">
        <v>10402</v>
      </c>
      <c r="M29" s="7">
        <v>11436</v>
      </c>
      <c r="N29" s="7">
        <v>11645</v>
      </c>
      <c r="O29" s="7">
        <v>13147</v>
      </c>
      <c r="P29" s="7">
        <v>14838</v>
      </c>
      <c r="Q29" s="7">
        <v>15666</v>
      </c>
      <c r="R29" s="7">
        <v>18690</v>
      </c>
      <c r="S29" s="7">
        <v>20464</v>
      </c>
      <c r="T29" s="7">
        <v>21641</v>
      </c>
      <c r="U29" s="11">
        <v>25487</v>
      </c>
      <c r="V29" s="19">
        <v>29271</v>
      </c>
      <c r="W29" s="10">
        <v>33142</v>
      </c>
      <c r="X29" s="19">
        <v>38521</v>
      </c>
      <c r="Y29" s="19">
        <v>37752</v>
      </c>
      <c r="Z29" s="41"/>
    </row>
    <row r="30" spans="1:26" ht="30" customHeight="1">
      <c r="A30" s="17" t="s">
        <v>49</v>
      </c>
      <c r="B30" s="11"/>
      <c r="D30" s="7">
        <v>5384</v>
      </c>
      <c r="E30" s="7">
        <v>3312</v>
      </c>
      <c r="F30" s="7">
        <v>5311</v>
      </c>
      <c r="G30" s="7">
        <v>5496</v>
      </c>
      <c r="H30" s="7">
        <v>6489</v>
      </c>
      <c r="I30" s="7">
        <v>6282</v>
      </c>
      <c r="J30" s="7">
        <v>7102</v>
      </c>
      <c r="K30" s="11">
        <v>7410</v>
      </c>
      <c r="L30" s="11">
        <v>7079</v>
      </c>
      <c r="M30" s="7">
        <v>7881</v>
      </c>
      <c r="N30" s="7">
        <v>8148</v>
      </c>
      <c r="O30" s="7">
        <v>8661</v>
      </c>
      <c r="P30" s="7">
        <v>9398</v>
      </c>
      <c r="Q30" s="7">
        <v>8818</v>
      </c>
      <c r="R30" s="7">
        <v>8347</v>
      </c>
      <c r="S30" s="7">
        <v>8551</v>
      </c>
      <c r="T30" s="7">
        <v>8361</v>
      </c>
      <c r="U30" s="11">
        <v>8266</v>
      </c>
      <c r="V30" s="19">
        <v>9194</v>
      </c>
      <c r="W30" s="10">
        <v>10175</v>
      </c>
      <c r="X30" s="19">
        <v>10869</v>
      </c>
      <c r="Y30" s="19">
        <v>10800</v>
      </c>
      <c r="Z30" s="41"/>
    </row>
    <row r="31" spans="1:26" ht="16.5" customHeight="1">
      <c r="A31" s="99" t="s">
        <v>1361</v>
      </c>
      <c r="B31" s="11"/>
      <c r="D31" s="7"/>
      <c r="E31" s="7"/>
      <c r="F31" s="7"/>
      <c r="G31" s="7"/>
      <c r="H31" s="7"/>
      <c r="I31" s="7"/>
      <c r="J31" s="7"/>
      <c r="K31" s="11"/>
      <c r="L31" s="11"/>
      <c r="M31" s="7"/>
      <c r="N31" s="7"/>
      <c r="O31" s="7"/>
      <c r="P31" s="7"/>
      <c r="Q31" s="7"/>
      <c r="R31" s="7"/>
      <c r="S31" s="7"/>
      <c r="T31" s="7"/>
      <c r="U31" s="11"/>
      <c r="V31" s="19"/>
      <c r="W31" s="10"/>
      <c r="X31" s="19"/>
      <c r="Y31" s="19">
        <v>42921</v>
      </c>
      <c r="Z31" s="19">
        <v>34390</v>
      </c>
    </row>
    <row r="32" spans="1:26" ht="18.75" customHeight="1">
      <c r="A32" s="99" t="s">
        <v>1362</v>
      </c>
      <c r="B32" s="11"/>
      <c r="D32" s="7"/>
      <c r="E32" s="7"/>
      <c r="F32" s="7"/>
      <c r="G32" s="7"/>
      <c r="H32" s="7"/>
      <c r="I32" s="7"/>
      <c r="J32" s="7"/>
      <c r="K32" s="11"/>
      <c r="L32" s="11"/>
      <c r="M32" s="7"/>
      <c r="N32" s="7"/>
      <c r="O32" s="7"/>
      <c r="P32" s="7"/>
      <c r="Q32" s="7"/>
      <c r="R32" s="7"/>
      <c r="S32" s="7"/>
      <c r="T32" s="7"/>
      <c r="U32" s="11"/>
      <c r="V32" s="19"/>
      <c r="W32" s="10"/>
      <c r="X32" s="19"/>
      <c r="Y32" s="19">
        <v>25438</v>
      </c>
      <c r="Z32" s="19">
        <v>26852</v>
      </c>
    </row>
    <row r="33" spans="1:26" ht="12.75">
      <c r="A33" s="17" t="s">
        <v>1352</v>
      </c>
      <c r="B33" s="100">
        <v>7356</v>
      </c>
      <c r="C33" s="100">
        <v>6931</v>
      </c>
      <c r="D33" s="100">
        <v>6492</v>
      </c>
      <c r="E33" s="100">
        <v>6101</v>
      </c>
      <c r="F33" s="100">
        <v>5810</v>
      </c>
      <c r="G33" s="100">
        <v>5582</v>
      </c>
      <c r="H33" s="100">
        <v>5327</v>
      </c>
      <c r="I33" s="19">
        <v>4525</v>
      </c>
      <c r="J33" s="19">
        <v>4977</v>
      </c>
      <c r="K33" s="19">
        <v>4876</v>
      </c>
      <c r="L33" s="19">
        <v>4795</v>
      </c>
      <c r="M33" s="19">
        <v>4709</v>
      </c>
      <c r="N33" s="19">
        <v>4602</v>
      </c>
      <c r="O33" s="19">
        <v>4579</v>
      </c>
      <c r="P33" s="19">
        <v>4457</v>
      </c>
      <c r="Q33" s="19">
        <v>4490</v>
      </c>
      <c r="R33" s="19">
        <v>4519</v>
      </c>
      <c r="S33" s="19">
        <v>4484</v>
      </c>
      <c r="T33" s="19">
        <v>4978</v>
      </c>
      <c r="U33" s="19">
        <v>4719</v>
      </c>
      <c r="V33" s="19">
        <v>4646</v>
      </c>
      <c r="W33" s="10">
        <v>4703</v>
      </c>
      <c r="X33" s="10">
        <v>4714</v>
      </c>
      <c r="Y33" s="7">
        <v>4876</v>
      </c>
      <c r="Z33" s="19">
        <v>6178</v>
      </c>
    </row>
    <row r="34" spans="1:26" ht="12.75">
      <c r="A34" s="31" t="s">
        <v>50</v>
      </c>
      <c r="B34" s="100">
        <v>4669</v>
      </c>
      <c r="C34" s="100">
        <v>6804</v>
      </c>
      <c r="D34" s="100">
        <v>6258</v>
      </c>
      <c r="E34" s="100">
        <v>5858</v>
      </c>
      <c r="F34" s="100">
        <v>5504</v>
      </c>
      <c r="G34" s="100">
        <v>5294</v>
      </c>
      <c r="H34" s="100">
        <v>5043</v>
      </c>
      <c r="I34" s="19">
        <v>4258</v>
      </c>
      <c r="J34" s="19">
        <v>4224</v>
      </c>
      <c r="K34" s="19">
        <v>4182</v>
      </c>
      <c r="L34" s="19">
        <v>4120</v>
      </c>
      <c r="M34" s="19">
        <v>3872</v>
      </c>
      <c r="N34" s="19">
        <v>3915</v>
      </c>
      <c r="O34" s="19">
        <v>4041</v>
      </c>
      <c r="P34" s="19">
        <v>4812</v>
      </c>
      <c r="Q34" s="19">
        <v>5375</v>
      </c>
      <c r="R34" s="19">
        <v>5917</v>
      </c>
      <c r="S34" s="19">
        <v>6774</v>
      </c>
      <c r="T34" s="19">
        <v>7410</v>
      </c>
      <c r="U34" s="19">
        <v>7866</v>
      </c>
      <c r="V34" s="19">
        <v>8416</v>
      </c>
      <c r="W34" s="10">
        <v>9316</v>
      </c>
      <c r="X34" s="10">
        <v>9869</v>
      </c>
      <c r="Y34" s="7">
        <v>10714</v>
      </c>
      <c r="Z34" s="19">
        <v>13958</v>
      </c>
    </row>
    <row r="35" spans="1:26" ht="25.5">
      <c r="A35" s="31" t="s">
        <v>51</v>
      </c>
      <c r="B35" s="100">
        <v>1217700</v>
      </c>
      <c r="C35" s="100">
        <v>1083528</v>
      </c>
      <c r="D35" s="100">
        <v>962731</v>
      </c>
      <c r="E35" s="100">
        <v>895707</v>
      </c>
      <c r="F35" s="100">
        <v>853105</v>
      </c>
      <c r="G35" s="100">
        <v>806574</v>
      </c>
      <c r="H35" s="100">
        <v>771389</v>
      </c>
      <c r="I35" s="10">
        <v>731960</v>
      </c>
      <c r="J35" s="19">
        <v>785058</v>
      </c>
      <c r="K35" s="19">
        <v>754461</v>
      </c>
      <c r="L35" s="19">
        <v>759924</v>
      </c>
      <c r="M35" s="19">
        <v>754025</v>
      </c>
      <c r="N35" s="19">
        <v>788028</v>
      </c>
      <c r="O35" s="19">
        <v>796475</v>
      </c>
      <c r="P35" s="19">
        <v>761186</v>
      </c>
      <c r="Q35" s="19">
        <v>757305</v>
      </c>
      <c r="R35" s="19">
        <v>743093</v>
      </c>
      <c r="S35" s="19">
        <v>748795</v>
      </c>
      <c r="T35" s="19">
        <v>760683</v>
      </c>
      <c r="U35" s="10">
        <v>733621</v>
      </c>
      <c r="V35" s="10">
        <v>723218</v>
      </c>
      <c r="W35" s="10">
        <v>727162</v>
      </c>
      <c r="X35" s="10">
        <v>711267</v>
      </c>
      <c r="Y35" s="7">
        <v>758429</v>
      </c>
      <c r="Z35" s="100">
        <v>839680</v>
      </c>
    </row>
    <row r="36" spans="1:26" ht="12.75">
      <c r="A36" s="31" t="s">
        <v>52</v>
      </c>
      <c r="B36" s="100">
        <v>434040</v>
      </c>
      <c r="C36" s="100">
        <v>485331</v>
      </c>
      <c r="D36" s="100">
        <v>466606</v>
      </c>
      <c r="E36" s="100">
        <v>449072</v>
      </c>
      <c r="F36" s="100">
        <v>426102</v>
      </c>
      <c r="G36" s="100">
        <v>410592</v>
      </c>
      <c r="H36" s="100">
        <v>390931</v>
      </c>
      <c r="I36" s="19">
        <v>372810</v>
      </c>
      <c r="J36" s="19">
        <v>357633</v>
      </c>
      <c r="K36" s="19">
        <v>346066</v>
      </c>
      <c r="L36" s="19">
        <v>338429</v>
      </c>
      <c r="M36" s="19">
        <v>343339</v>
      </c>
      <c r="N36" s="19">
        <v>350001</v>
      </c>
      <c r="O36" s="19">
        <v>344436</v>
      </c>
      <c r="P36" s="19">
        <v>404352</v>
      </c>
      <c r="Q36" s="19">
        <v>429173</v>
      </c>
      <c r="R36" s="19">
        <v>447126</v>
      </c>
      <c r="S36" s="19">
        <v>498414</v>
      </c>
      <c r="T36" s="19">
        <v>487449</v>
      </c>
      <c r="U36" s="10">
        <v>529554</v>
      </c>
      <c r="V36" s="10">
        <v>571226</v>
      </c>
      <c r="W36" s="10">
        <v>617849</v>
      </c>
      <c r="X36" s="10">
        <v>675515</v>
      </c>
      <c r="Y36" s="7">
        <v>814913</v>
      </c>
      <c r="Z36" s="100">
        <v>923390</v>
      </c>
    </row>
    <row r="37" spans="1:26" ht="28.5">
      <c r="A37" s="17" t="s">
        <v>1353</v>
      </c>
      <c r="B37" s="100">
        <v>14612</v>
      </c>
      <c r="C37" s="100">
        <v>13348</v>
      </c>
      <c r="D37" s="100">
        <v>11225</v>
      </c>
      <c r="E37" s="100">
        <v>8906</v>
      </c>
      <c r="F37" s="100">
        <v>8832</v>
      </c>
      <c r="G37" s="100">
        <v>7376</v>
      </c>
      <c r="H37" s="100">
        <v>6858</v>
      </c>
      <c r="I37" s="100">
        <v>6256.238</v>
      </c>
      <c r="J37" s="100">
        <v>7716</v>
      </c>
      <c r="K37" s="100">
        <v>8514.114</v>
      </c>
      <c r="L37" s="100">
        <v>8305.774</v>
      </c>
      <c r="M37" s="100">
        <v>8601.769</v>
      </c>
      <c r="N37" s="100">
        <v>8640.637</v>
      </c>
      <c r="O37" s="100">
        <v>9438.862</v>
      </c>
      <c r="P37" s="100">
        <v>9864.129</v>
      </c>
      <c r="Q37" s="100">
        <v>10204.742</v>
      </c>
      <c r="R37" s="100">
        <v>10491.131</v>
      </c>
      <c r="S37" s="100">
        <v>10697.274</v>
      </c>
      <c r="T37" s="19">
        <v>10516</v>
      </c>
      <c r="U37" s="19">
        <v>10721</v>
      </c>
      <c r="V37" s="19">
        <v>10287</v>
      </c>
      <c r="W37" s="10">
        <v>10830</v>
      </c>
      <c r="X37" s="10">
        <v>10902</v>
      </c>
      <c r="Y37" s="72">
        <v>11059</v>
      </c>
      <c r="Z37" s="100">
        <v>12466.859</v>
      </c>
    </row>
    <row r="38" spans="1:26" ht="28.5">
      <c r="A38" s="17" t="s">
        <v>1354</v>
      </c>
      <c r="B38" s="129"/>
      <c r="C38" s="129"/>
      <c r="D38" s="129"/>
      <c r="E38" s="129"/>
      <c r="F38" s="129"/>
      <c r="G38" s="129"/>
      <c r="I38" s="92">
        <v>13521.62</v>
      </c>
      <c r="J38" s="100">
        <v>15021.139</v>
      </c>
      <c r="K38" s="100">
        <v>16559.34</v>
      </c>
      <c r="L38" s="100">
        <v>17088.858</v>
      </c>
      <c r="M38" s="100">
        <v>16909.767</v>
      </c>
      <c r="N38" s="100">
        <v>16625.797</v>
      </c>
      <c r="O38" s="100">
        <v>17015.784</v>
      </c>
      <c r="P38" s="100">
        <v>18546.759</v>
      </c>
      <c r="Q38" s="100">
        <v>20041.789</v>
      </c>
      <c r="R38" s="100">
        <v>22144.747</v>
      </c>
      <c r="S38" s="100">
        <v>24742</v>
      </c>
      <c r="T38" s="19">
        <v>21175</v>
      </c>
      <c r="U38" s="19">
        <v>24026</v>
      </c>
      <c r="V38" s="10">
        <v>27112</v>
      </c>
      <c r="W38" s="10">
        <v>30235</v>
      </c>
      <c r="X38" s="66">
        <v>31733</v>
      </c>
      <c r="Y38" s="72">
        <v>33160</v>
      </c>
      <c r="Z38" s="100">
        <v>36817.35</v>
      </c>
    </row>
    <row r="39" spans="1:26" ht="15.75">
      <c r="A39" s="17" t="s">
        <v>1355</v>
      </c>
      <c r="G39" s="129"/>
      <c r="I39" s="167"/>
      <c r="J39" s="11"/>
      <c r="K39" s="11"/>
      <c r="L39" s="11"/>
      <c r="M39" s="19">
        <v>3345</v>
      </c>
      <c r="N39" s="11"/>
      <c r="O39" s="19">
        <v>4010</v>
      </c>
      <c r="P39" s="19">
        <v>5079</v>
      </c>
      <c r="Q39" s="19">
        <v>5842</v>
      </c>
      <c r="R39" s="19">
        <v>6639</v>
      </c>
      <c r="S39" s="19">
        <v>6477</v>
      </c>
      <c r="T39" s="19">
        <v>6897</v>
      </c>
      <c r="U39" s="19">
        <v>9133</v>
      </c>
      <c r="V39" s="19">
        <v>10266</v>
      </c>
      <c r="W39" s="10">
        <v>10773</v>
      </c>
      <c r="X39" s="10">
        <v>11324</v>
      </c>
      <c r="Y39" s="7">
        <v>11614</v>
      </c>
      <c r="Z39" s="100">
        <v>11893</v>
      </c>
    </row>
    <row r="40" spans="1:26" ht="15.75">
      <c r="A40" s="17" t="s">
        <v>1356</v>
      </c>
      <c r="G40" s="129"/>
      <c r="I40" s="167"/>
      <c r="J40" s="11"/>
      <c r="K40" s="11"/>
      <c r="L40" s="11"/>
      <c r="M40" s="19">
        <v>858</v>
      </c>
      <c r="N40" s="11"/>
      <c r="O40" s="19">
        <v>2034</v>
      </c>
      <c r="P40" s="19">
        <v>4326</v>
      </c>
      <c r="Q40" s="19">
        <v>4641</v>
      </c>
      <c r="R40" s="19">
        <v>5819</v>
      </c>
      <c r="S40" s="19">
        <v>4305</v>
      </c>
      <c r="T40" s="19">
        <v>3666</v>
      </c>
      <c r="U40" s="19">
        <v>4358</v>
      </c>
      <c r="V40" s="19">
        <v>4427</v>
      </c>
      <c r="W40" s="10">
        <v>4763</v>
      </c>
      <c r="X40" s="10">
        <v>5384</v>
      </c>
      <c r="Y40" s="72">
        <v>4384</v>
      </c>
      <c r="Z40" s="100">
        <v>4023.952</v>
      </c>
    </row>
    <row r="41" spans="1:26" ht="28.5">
      <c r="A41" s="17" t="s">
        <v>1357</v>
      </c>
      <c r="G41" s="129"/>
      <c r="I41" s="167"/>
      <c r="J41" s="11"/>
      <c r="K41" s="11"/>
      <c r="L41" s="11"/>
      <c r="M41" s="19">
        <v>13195</v>
      </c>
      <c r="N41" s="11"/>
      <c r="O41" s="19">
        <v>29846</v>
      </c>
      <c r="P41" s="19">
        <v>76301</v>
      </c>
      <c r="Q41" s="19">
        <v>88749</v>
      </c>
      <c r="R41" s="19">
        <v>124133</v>
      </c>
      <c r="S41" s="19">
        <v>117811</v>
      </c>
      <c r="T41" s="19">
        <v>128243</v>
      </c>
      <c r="U41" s="19">
        <v>167933</v>
      </c>
      <c r="V41" s="19">
        <v>175366</v>
      </c>
      <c r="W41" s="10">
        <v>208118</v>
      </c>
      <c r="X41" s="10">
        <v>249898</v>
      </c>
      <c r="Y41" s="72">
        <v>243453</v>
      </c>
      <c r="Z41" s="100">
        <v>239554.2218</v>
      </c>
    </row>
    <row r="42" spans="1:26" ht="28.5">
      <c r="A42" s="17" t="s">
        <v>1358</v>
      </c>
      <c r="G42" s="129"/>
      <c r="I42" s="167"/>
      <c r="J42" s="11"/>
      <c r="K42" s="11"/>
      <c r="L42" s="11"/>
      <c r="M42" s="19">
        <v>2820</v>
      </c>
      <c r="N42" s="11"/>
      <c r="O42" s="19">
        <v>4056</v>
      </c>
      <c r="P42" s="19">
        <v>5075</v>
      </c>
      <c r="Q42" s="19">
        <v>6059</v>
      </c>
      <c r="R42" s="19">
        <v>7721</v>
      </c>
      <c r="S42" s="19">
        <v>7669</v>
      </c>
      <c r="T42" s="19">
        <v>7008</v>
      </c>
      <c r="U42" s="19">
        <v>8430</v>
      </c>
      <c r="V42" s="19">
        <v>8288</v>
      </c>
      <c r="W42" s="10">
        <v>9179</v>
      </c>
      <c r="X42" s="10">
        <v>10232</v>
      </c>
      <c r="Y42" s="72">
        <v>8779</v>
      </c>
      <c r="Z42" s="100">
        <v>8644.006</v>
      </c>
    </row>
    <row r="43" spans="1:26" ht="24.75" customHeight="1">
      <c r="A43" s="426" t="s">
        <v>53</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row>
    <row r="44" spans="1:26" ht="16.5" customHeight="1">
      <c r="A44" s="426" t="s">
        <v>1359</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row>
    <row r="45" spans="1:26" ht="18.75" customHeight="1">
      <c r="A45" s="426" t="s">
        <v>2382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row>
    <row r="46" spans="1:26" ht="17.25" customHeight="1">
      <c r="A46" s="426" t="s">
        <v>54</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row>
    <row r="47" spans="1:26" ht="17.25" customHeight="1">
      <c r="A47" s="426" t="s">
        <v>55</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row>
    <row r="48" spans="1:26" ht="17.25" customHeight="1">
      <c r="A48" s="426" t="s">
        <v>56</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row>
    <row r="49" spans="1:26" ht="17.25" customHeight="1">
      <c r="A49" s="426" t="s">
        <v>1360</v>
      </c>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row>
    <row r="50" spans="1:26" ht="17.25" customHeight="1">
      <c r="A50" s="426" t="s">
        <v>57</v>
      </c>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row>
    <row r="51" spans="1:26" ht="17.25" customHeight="1">
      <c r="A51" s="426" t="s">
        <v>2383</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row>
    <row r="52" spans="1:26" ht="17.25" customHeight="1">
      <c r="A52" s="426" t="s">
        <v>58</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row>
  </sheetData>
  <sheetProtection selectLockedCells="1" selectUnlockedCells="1"/>
  <mergeCells count="12">
    <mergeCell ref="A49:Z49"/>
    <mergeCell ref="A50:Z50"/>
    <mergeCell ref="A51:Z51"/>
    <mergeCell ref="A52:Z52"/>
    <mergeCell ref="A1:Z1"/>
    <mergeCell ref="A3:Z3"/>
    <mergeCell ref="A43:Z43"/>
    <mergeCell ref="A44:Z44"/>
    <mergeCell ref="A45:Z45"/>
    <mergeCell ref="A46:Z46"/>
    <mergeCell ref="A47:Z47"/>
    <mergeCell ref="A48:Z48"/>
  </mergeCells>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Селезнёва Елена Алексеевна</dc:creator>
  <cp:keywords/>
  <dc:description/>
  <cp:lastModifiedBy>Lyalina</cp:lastModifiedBy>
  <cp:lastPrinted>2017-02-27T13:05:46Z</cp:lastPrinted>
  <dcterms:created xsi:type="dcterms:W3CDTF">2017-02-27T13:06:03Z</dcterms:created>
  <dcterms:modified xsi:type="dcterms:W3CDTF">2017-12-06T10:58:51Z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